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.arkania\Desktop\neonataluri remonti\TCH Tender remonti\"/>
    </mc:Choice>
  </mc:AlternateContent>
  <xr:revisionPtr revIDLastSave="0" documentId="13_ncr:1_{C1C00820-8123-418D-B118-7E69F21E7E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I სართული" sheetId="3" r:id="rId1"/>
    <sheet name="აირები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1" i="3" l="1"/>
  <c r="I291" i="3"/>
  <c r="G291" i="3"/>
  <c r="K290" i="3"/>
  <c r="I290" i="3"/>
  <c r="G290" i="3"/>
  <c r="K289" i="3"/>
  <c r="I289" i="3"/>
  <c r="G289" i="3"/>
  <c r="K288" i="3"/>
  <c r="I288" i="3"/>
  <c r="G288" i="3"/>
  <c r="K287" i="3"/>
  <c r="L287" i="3" s="1"/>
  <c r="I287" i="3"/>
  <c r="G287" i="3"/>
  <c r="K286" i="3"/>
  <c r="I286" i="3"/>
  <c r="G286" i="3"/>
  <c r="K285" i="3"/>
  <c r="I285" i="3"/>
  <c r="G285" i="3"/>
  <c r="K284" i="3"/>
  <c r="I284" i="3"/>
  <c r="G284" i="3"/>
  <c r="E283" i="3"/>
  <c r="K283" i="3" s="1"/>
  <c r="K282" i="3"/>
  <c r="I282" i="3"/>
  <c r="L282" i="3" s="1"/>
  <c r="G282" i="3"/>
  <c r="K281" i="3"/>
  <c r="I281" i="3"/>
  <c r="G281" i="3"/>
  <c r="K280" i="3"/>
  <c r="I280" i="3"/>
  <c r="G280" i="3"/>
  <c r="K279" i="3"/>
  <c r="I279" i="3"/>
  <c r="G279" i="3"/>
  <c r="K278" i="3"/>
  <c r="I278" i="3"/>
  <c r="G278" i="3"/>
  <c r="K277" i="3"/>
  <c r="I277" i="3"/>
  <c r="G277" i="3"/>
  <c r="E276" i="3"/>
  <c r="K275" i="3"/>
  <c r="L275" i="3" s="1"/>
  <c r="I275" i="3"/>
  <c r="G275" i="3"/>
  <c r="K274" i="3"/>
  <c r="I274" i="3"/>
  <c r="G274" i="3"/>
  <c r="K273" i="3"/>
  <c r="I273" i="3"/>
  <c r="G273" i="3"/>
  <c r="K272" i="3"/>
  <c r="I272" i="3"/>
  <c r="G272" i="3"/>
  <c r="K271" i="3"/>
  <c r="I271" i="3"/>
  <c r="G271" i="3"/>
  <c r="K270" i="3"/>
  <c r="I270" i="3"/>
  <c r="G270" i="3"/>
  <c r="K269" i="3"/>
  <c r="I269" i="3"/>
  <c r="G269" i="3"/>
  <c r="K268" i="3"/>
  <c r="I268" i="3"/>
  <c r="G268" i="3"/>
  <c r="K267" i="3"/>
  <c r="I267" i="3"/>
  <c r="L267" i="3" s="1"/>
  <c r="G267" i="3"/>
  <c r="K266" i="3"/>
  <c r="I266" i="3"/>
  <c r="G266" i="3"/>
  <c r="K265" i="3"/>
  <c r="I265" i="3"/>
  <c r="G265" i="3"/>
  <c r="K264" i="3"/>
  <c r="I264" i="3"/>
  <c r="G264" i="3"/>
  <c r="K263" i="3"/>
  <c r="I263" i="3"/>
  <c r="G263" i="3"/>
  <c r="K262" i="3"/>
  <c r="I262" i="3"/>
  <c r="G262" i="3"/>
  <c r="K261" i="3"/>
  <c r="I261" i="3"/>
  <c r="G261" i="3"/>
  <c r="K260" i="3"/>
  <c r="I260" i="3"/>
  <c r="G260" i="3"/>
  <c r="K259" i="3"/>
  <c r="I259" i="3"/>
  <c r="G259" i="3"/>
  <c r="K258" i="3"/>
  <c r="I258" i="3"/>
  <c r="G258" i="3"/>
  <c r="K257" i="3"/>
  <c r="L257" i="3" s="1"/>
  <c r="I257" i="3"/>
  <c r="G257" i="3"/>
  <c r="K256" i="3"/>
  <c r="I256" i="3"/>
  <c r="G256" i="3"/>
  <c r="K255" i="3"/>
  <c r="I255" i="3"/>
  <c r="G255" i="3"/>
  <c r="K254" i="3"/>
  <c r="I254" i="3"/>
  <c r="G254" i="3"/>
  <c r="E253" i="3"/>
  <c r="I252" i="3"/>
  <c r="E252" i="3"/>
  <c r="G252" i="3" s="1"/>
  <c r="K251" i="3"/>
  <c r="E251" i="3"/>
  <c r="G251" i="3" s="1"/>
  <c r="E250" i="3"/>
  <c r="K250" i="3" s="1"/>
  <c r="K249" i="3"/>
  <c r="I249" i="3"/>
  <c r="G249" i="3"/>
  <c r="K248" i="3"/>
  <c r="G248" i="3"/>
  <c r="E248" i="3"/>
  <c r="I248" i="3" s="1"/>
  <c r="K247" i="3"/>
  <c r="I247" i="3"/>
  <c r="E247" i="3"/>
  <c r="G247" i="3" s="1"/>
  <c r="E246" i="3"/>
  <c r="K246" i="3" s="1"/>
  <c r="I245" i="3"/>
  <c r="G245" i="3"/>
  <c r="E245" i="3"/>
  <c r="K245" i="3" s="1"/>
  <c r="K244" i="3"/>
  <c r="I244" i="3"/>
  <c r="G244" i="3"/>
  <c r="K242" i="3"/>
  <c r="L242" i="3" s="1"/>
  <c r="I242" i="3"/>
  <c r="G242" i="3"/>
  <c r="K241" i="3"/>
  <c r="I241" i="3"/>
  <c r="G241" i="3"/>
  <c r="K240" i="3"/>
  <c r="I240" i="3"/>
  <c r="G240" i="3"/>
  <c r="K239" i="3"/>
  <c r="I239" i="3"/>
  <c r="G239" i="3"/>
  <c r="K238" i="3"/>
  <c r="I238" i="3"/>
  <c r="G238" i="3"/>
  <c r="K237" i="3"/>
  <c r="I237" i="3"/>
  <c r="G237" i="3"/>
  <c r="K236" i="3"/>
  <c r="I236" i="3"/>
  <c r="G236" i="3"/>
  <c r="K235" i="3"/>
  <c r="L235" i="3" s="1"/>
  <c r="I235" i="3"/>
  <c r="G235" i="3"/>
  <c r="K234" i="3"/>
  <c r="L234" i="3" s="1"/>
  <c r="I234" i="3"/>
  <c r="G234" i="3"/>
  <c r="K233" i="3"/>
  <c r="I233" i="3"/>
  <c r="G233" i="3"/>
  <c r="E232" i="3"/>
  <c r="K232" i="3" s="1"/>
  <c r="I231" i="3"/>
  <c r="G231" i="3"/>
  <c r="L231" i="3" s="1"/>
  <c r="E231" i="3"/>
  <c r="K231" i="3" s="1"/>
  <c r="K230" i="3"/>
  <c r="I230" i="3"/>
  <c r="G230" i="3"/>
  <c r="K229" i="3"/>
  <c r="I229" i="3"/>
  <c r="E229" i="3"/>
  <c r="G229" i="3" s="1"/>
  <c r="E228" i="3"/>
  <c r="E227" i="3"/>
  <c r="G227" i="3" s="1"/>
  <c r="E226" i="3"/>
  <c r="I226" i="3" s="1"/>
  <c r="K225" i="3"/>
  <c r="I225" i="3"/>
  <c r="G225" i="3"/>
  <c r="I224" i="3"/>
  <c r="E224" i="3"/>
  <c r="G224" i="3" s="1"/>
  <c r="E223" i="3"/>
  <c r="G222" i="3"/>
  <c r="E222" i="3"/>
  <c r="I221" i="3"/>
  <c r="E221" i="3"/>
  <c r="G221" i="3" s="1"/>
  <c r="K220" i="3"/>
  <c r="I220" i="3"/>
  <c r="G220" i="3"/>
  <c r="E219" i="3"/>
  <c r="K219" i="3" s="1"/>
  <c r="E218" i="3"/>
  <c r="K217" i="3"/>
  <c r="E217" i="3"/>
  <c r="I217" i="3" s="1"/>
  <c r="E216" i="3"/>
  <c r="G216" i="3" s="1"/>
  <c r="K215" i="3"/>
  <c r="I215" i="3"/>
  <c r="G215" i="3"/>
  <c r="E214" i="3"/>
  <c r="K214" i="3" s="1"/>
  <c r="E213" i="3"/>
  <c r="I212" i="3"/>
  <c r="E212" i="3"/>
  <c r="K212" i="3" s="1"/>
  <c r="E211" i="3"/>
  <c r="G211" i="3" s="1"/>
  <c r="K210" i="3"/>
  <c r="I210" i="3"/>
  <c r="G210" i="3"/>
  <c r="E209" i="3"/>
  <c r="K209" i="3" s="1"/>
  <c r="K208" i="3"/>
  <c r="I208" i="3"/>
  <c r="G208" i="3"/>
  <c r="E207" i="3"/>
  <c r="K206" i="3"/>
  <c r="I206" i="3"/>
  <c r="G206" i="3"/>
  <c r="E206" i="3"/>
  <c r="I205" i="3"/>
  <c r="E205" i="3"/>
  <c r="G205" i="3" s="1"/>
  <c r="E204" i="3"/>
  <c r="K203" i="3"/>
  <c r="I203" i="3"/>
  <c r="G203" i="3"/>
  <c r="L203" i="3" s="1"/>
  <c r="E202" i="3"/>
  <c r="G202" i="3" s="1"/>
  <c r="K201" i="3"/>
  <c r="I201" i="3"/>
  <c r="G201" i="3"/>
  <c r="K200" i="3"/>
  <c r="I200" i="3"/>
  <c r="E200" i="3"/>
  <c r="G200" i="3" s="1"/>
  <c r="K199" i="3"/>
  <c r="E199" i="3"/>
  <c r="G199" i="3" s="1"/>
  <c r="E198" i="3"/>
  <c r="K197" i="3"/>
  <c r="I197" i="3"/>
  <c r="G197" i="3"/>
  <c r="E196" i="3"/>
  <c r="G196" i="3" s="1"/>
  <c r="K195" i="3"/>
  <c r="I195" i="3"/>
  <c r="G195" i="3"/>
  <c r="E195" i="3"/>
  <c r="K194" i="3"/>
  <c r="E194" i="3"/>
  <c r="G194" i="3" s="1"/>
  <c r="K193" i="3"/>
  <c r="E193" i="3"/>
  <c r="E192" i="3"/>
  <c r="K191" i="3"/>
  <c r="L191" i="3" s="1"/>
  <c r="I191" i="3"/>
  <c r="G191" i="3"/>
  <c r="G190" i="3"/>
  <c r="E190" i="3"/>
  <c r="K190" i="3" s="1"/>
  <c r="K189" i="3"/>
  <c r="I189" i="3"/>
  <c r="E189" i="3"/>
  <c r="G189" i="3" s="1"/>
  <c r="E188" i="3"/>
  <c r="E187" i="3"/>
  <c r="K186" i="3"/>
  <c r="I186" i="3"/>
  <c r="G186" i="3"/>
  <c r="K185" i="3"/>
  <c r="I185" i="3"/>
  <c r="G185" i="3"/>
  <c r="K184" i="3"/>
  <c r="E184" i="3"/>
  <c r="I184" i="3" s="1"/>
  <c r="E183" i="3"/>
  <c r="G183" i="3" s="1"/>
  <c r="K182" i="3"/>
  <c r="I182" i="3"/>
  <c r="G182" i="3"/>
  <c r="E181" i="3"/>
  <c r="K180" i="3"/>
  <c r="I180" i="3"/>
  <c r="G180" i="3"/>
  <c r="E180" i="3"/>
  <c r="K179" i="3"/>
  <c r="E179" i="3"/>
  <c r="G179" i="3" s="1"/>
  <c r="K178" i="3"/>
  <c r="E178" i="3"/>
  <c r="E177" i="3"/>
  <c r="K176" i="3"/>
  <c r="L176" i="3" s="1"/>
  <c r="I176" i="3"/>
  <c r="G176" i="3"/>
  <c r="E176" i="3"/>
  <c r="I175" i="3"/>
  <c r="E175" i="3"/>
  <c r="K175" i="3" s="1"/>
  <c r="K174" i="3"/>
  <c r="I174" i="3"/>
  <c r="G174" i="3"/>
  <c r="K173" i="3"/>
  <c r="I173" i="3"/>
  <c r="G173" i="3"/>
  <c r="E172" i="3"/>
  <c r="I172" i="3" s="1"/>
  <c r="E171" i="3"/>
  <c r="G171" i="3" s="1"/>
  <c r="E170" i="3"/>
  <c r="G170" i="3" s="1"/>
  <c r="G169" i="3"/>
  <c r="E169" i="3"/>
  <c r="K169" i="3" s="1"/>
  <c r="I168" i="3"/>
  <c r="E168" i="3"/>
  <c r="G168" i="3" s="1"/>
  <c r="K167" i="3"/>
  <c r="I167" i="3"/>
  <c r="G167" i="3"/>
  <c r="E166" i="3"/>
  <c r="K166" i="3" s="1"/>
  <c r="K165" i="3"/>
  <c r="I165" i="3"/>
  <c r="G165" i="3"/>
  <c r="E165" i="3"/>
  <c r="E164" i="3"/>
  <c r="G164" i="3" s="1"/>
  <c r="E163" i="3"/>
  <c r="I163" i="3" s="1"/>
  <c r="I162" i="3"/>
  <c r="G162" i="3"/>
  <c r="E162" i="3"/>
  <c r="K162" i="3" s="1"/>
  <c r="K161" i="3"/>
  <c r="L161" i="3" s="1"/>
  <c r="I161" i="3"/>
  <c r="G161" i="3"/>
  <c r="K160" i="3"/>
  <c r="I160" i="3"/>
  <c r="L160" i="3" s="1"/>
  <c r="G160" i="3"/>
  <c r="E159" i="3"/>
  <c r="E158" i="3"/>
  <c r="K157" i="3"/>
  <c r="I157" i="3"/>
  <c r="G157" i="3"/>
  <c r="E156" i="3"/>
  <c r="K155" i="3"/>
  <c r="I155" i="3"/>
  <c r="G155" i="3"/>
  <c r="K153" i="3"/>
  <c r="I153" i="3"/>
  <c r="G153" i="3"/>
  <c r="K149" i="3"/>
  <c r="E149" i="3"/>
  <c r="I149" i="3" s="1"/>
  <c r="K147" i="3"/>
  <c r="I147" i="3"/>
  <c r="G147" i="3"/>
  <c r="E143" i="3"/>
  <c r="E144" i="3" s="1"/>
  <c r="K141" i="3"/>
  <c r="I141" i="3"/>
  <c r="G141" i="3"/>
  <c r="K140" i="3"/>
  <c r="E140" i="3"/>
  <c r="G140" i="3" s="1"/>
  <c r="E139" i="3"/>
  <c r="I139" i="3" s="1"/>
  <c r="E138" i="3"/>
  <c r="K138" i="3" s="1"/>
  <c r="K137" i="3"/>
  <c r="I137" i="3"/>
  <c r="G137" i="3"/>
  <c r="E137" i="3"/>
  <c r="E142" i="3" s="1"/>
  <c r="G142" i="3" s="1"/>
  <c r="K136" i="3"/>
  <c r="I136" i="3"/>
  <c r="G136" i="3"/>
  <c r="K135" i="3"/>
  <c r="E135" i="3"/>
  <c r="G135" i="3" s="1"/>
  <c r="E134" i="3"/>
  <c r="I134" i="3" s="1"/>
  <c r="I133" i="3"/>
  <c r="G133" i="3"/>
  <c r="E133" i="3"/>
  <c r="K133" i="3" s="1"/>
  <c r="K132" i="3"/>
  <c r="E132" i="3"/>
  <c r="I132" i="3" s="1"/>
  <c r="K131" i="3"/>
  <c r="I131" i="3"/>
  <c r="G131" i="3"/>
  <c r="K128" i="3"/>
  <c r="G128" i="3"/>
  <c r="E128" i="3"/>
  <c r="I128" i="3" s="1"/>
  <c r="K123" i="3"/>
  <c r="I123" i="3"/>
  <c r="E123" i="3"/>
  <c r="I121" i="3"/>
  <c r="E121" i="3"/>
  <c r="K121" i="3" s="1"/>
  <c r="E120" i="3"/>
  <c r="I120" i="3" s="1"/>
  <c r="I119" i="3"/>
  <c r="E119" i="3"/>
  <c r="G119" i="3" s="1"/>
  <c r="G118" i="3"/>
  <c r="E118" i="3"/>
  <c r="I118" i="3" s="1"/>
  <c r="K117" i="3"/>
  <c r="I117" i="3"/>
  <c r="G117" i="3"/>
  <c r="I114" i="3"/>
  <c r="E114" i="3"/>
  <c r="G114" i="3" s="1"/>
  <c r="E113" i="3"/>
  <c r="I113" i="3" s="1"/>
  <c r="E110" i="3"/>
  <c r="I110" i="3" s="1"/>
  <c r="E109" i="3"/>
  <c r="I109" i="3" s="1"/>
  <c r="E108" i="3"/>
  <c r="K108" i="3" s="1"/>
  <c r="I107" i="3"/>
  <c r="E107" i="3"/>
  <c r="K107" i="3" s="1"/>
  <c r="E106" i="3"/>
  <c r="G106" i="3" s="1"/>
  <c r="K105" i="3"/>
  <c r="I105" i="3"/>
  <c r="G105" i="3"/>
  <c r="E104" i="3"/>
  <c r="I104" i="3" s="1"/>
  <c r="E103" i="3"/>
  <c r="K103" i="3" s="1"/>
  <c r="G102" i="3"/>
  <c r="E102" i="3"/>
  <c r="K102" i="3" s="1"/>
  <c r="E101" i="3"/>
  <c r="G101" i="3" s="1"/>
  <c r="E100" i="3"/>
  <c r="I100" i="3" s="1"/>
  <c r="E99" i="3"/>
  <c r="K99" i="3" s="1"/>
  <c r="K98" i="3"/>
  <c r="I98" i="3"/>
  <c r="G98" i="3"/>
  <c r="E97" i="3"/>
  <c r="I97" i="3" s="1"/>
  <c r="E96" i="3"/>
  <c r="G96" i="3" s="1"/>
  <c r="E95" i="3"/>
  <c r="I95" i="3" s="1"/>
  <c r="I94" i="3"/>
  <c r="E94" i="3"/>
  <c r="K94" i="3" s="1"/>
  <c r="I93" i="3"/>
  <c r="E93" i="3"/>
  <c r="K93" i="3" s="1"/>
  <c r="E92" i="3"/>
  <c r="G92" i="3" s="1"/>
  <c r="K91" i="3"/>
  <c r="I91" i="3"/>
  <c r="G91" i="3"/>
  <c r="E90" i="3"/>
  <c r="I90" i="3" s="1"/>
  <c r="E89" i="3"/>
  <c r="K89" i="3" s="1"/>
  <c r="E88" i="3"/>
  <c r="I88" i="3" s="1"/>
  <c r="E87" i="3"/>
  <c r="G87" i="3" s="1"/>
  <c r="E86" i="3"/>
  <c r="I86" i="3" s="1"/>
  <c r="I85" i="3"/>
  <c r="E85" i="3"/>
  <c r="K85" i="3" s="1"/>
  <c r="I84" i="3"/>
  <c r="E84" i="3"/>
  <c r="K84" i="3" s="1"/>
  <c r="K83" i="3"/>
  <c r="I83" i="3"/>
  <c r="G83" i="3"/>
  <c r="K82" i="3"/>
  <c r="I82" i="3"/>
  <c r="G82" i="3"/>
  <c r="E73" i="3"/>
  <c r="E77" i="3" s="1"/>
  <c r="K77" i="3" s="1"/>
  <c r="E69" i="3"/>
  <c r="E68" i="3"/>
  <c r="E67" i="3"/>
  <c r="K64" i="3"/>
  <c r="E64" i="3"/>
  <c r="I63" i="3"/>
  <c r="E63" i="3"/>
  <c r="K63" i="3" s="1"/>
  <c r="I62" i="3"/>
  <c r="E62" i="3"/>
  <c r="G62" i="3" s="1"/>
  <c r="K61" i="3"/>
  <c r="E61" i="3"/>
  <c r="G61" i="3" s="1"/>
  <c r="E60" i="3"/>
  <c r="I60" i="3" s="1"/>
  <c r="E59" i="3"/>
  <c r="K59" i="3" s="1"/>
  <c r="K58" i="3"/>
  <c r="I58" i="3"/>
  <c r="G58" i="3"/>
  <c r="I57" i="3"/>
  <c r="E57" i="3"/>
  <c r="K57" i="3" s="1"/>
  <c r="E56" i="3"/>
  <c r="G56" i="3" s="1"/>
  <c r="E55" i="3"/>
  <c r="I55" i="3" s="1"/>
  <c r="I54" i="3"/>
  <c r="G54" i="3"/>
  <c r="E54" i="3"/>
  <c r="K54" i="3" s="1"/>
  <c r="I53" i="3"/>
  <c r="E53" i="3"/>
  <c r="G53" i="3" s="1"/>
  <c r="K52" i="3"/>
  <c r="E52" i="3"/>
  <c r="G52" i="3" s="1"/>
  <c r="E51" i="3"/>
  <c r="G51" i="3" s="1"/>
  <c r="K50" i="3"/>
  <c r="I50" i="3"/>
  <c r="G50" i="3"/>
  <c r="K49" i="3"/>
  <c r="I49" i="3"/>
  <c r="E49" i="3"/>
  <c r="G49" i="3" s="1"/>
  <c r="K48" i="3"/>
  <c r="E48" i="3"/>
  <c r="G48" i="3" s="1"/>
  <c r="K47" i="3"/>
  <c r="E47" i="3"/>
  <c r="I47" i="3" s="1"/>
  <c r="E46" i="3"/>
  <c r="K46" i="3" s="1"/>
  <c r="K45" i="3"/>
  <c r="I45" i="3"/>
  <c r="G45" i="3"/>
  <c r="K44" i="3"/>
  <c r="I44" i="3"/>
  <c r="E44" i="3"/>
  <c r="G44" i="3" s="1"/>
  <c r="I43" i="3"/>
  <c r="E43" i="3"/>
  <c r="G43" i="3" s="1"/>
  <c r="E42" i="3"/>
  <c r="I42" i="3" s="1"/>
  <c r="E41" i="3"/>
  <c r="K41" i="3" s="1"/>
  <c r="E40" i="3"/>
  <c r="G40" i="3" s="1"/>
  <c r="K39" i="3"/>
  <c r="I39" i="3"/>
  <c r="G39" i="3"/>
  <c r="K38" i="3"/>
  <c r="I38" i="3"/>
  <c r="G38" i="3"/>
  <c r="K37" i="3"/>
  <c r="I37" i="3"/>
  <c r="G37" i="3"/>
  <c r="K36" i="3"/>
  <c r="I36" i="3"/>
  <c r="G36" i="3"/>
  <c r="E35" i="3"/>
  <c r="I35" i="3" s="1"/>
  <c r="K34" i="3"/>
  <c r="I34" i="3"/>
  <c r="G34" i="3"/>
  <c r="K33" i="3"/>
  <c r="I33" i="3"/>
  <c r="L33" i="3" s="1"/>
  <c r="L32" i="3"/>
  <c r="K32" i="3"/>
  <c r="I32" i="3"/>
  <c r="I31" i="3"/>
  <c r="E31" i="3"/>
  <c r="K31" i="3" s="1"/>
  <c r="K30" i="3"/>
  <c r="I30" i="3"/>
  <c r="I29" i="3"/>
  <c r="E29" i="3"/>
  <c r="K29" i="3" s="1"/>
  <c r="K28" i="3"/>
  <c r="I28" i="3"/>
  <c r="K27" i="3"/>
  <c r="I27" i="3"/>
  <c r="K26" i="3"/>
  <c r="I26" i="3"/>
  <c r="I25" i="3"/>
  <c r="L25" i="3" s="1"/>
  <c r="I24" i="3"/>
  <c r="L24" i="3" s="1"/>
  <c r="E24" i="3"/>
  <c r="I23" i="3"/>
  <c r="L23" i="3" s="1"/>
  <c r="I22" i="3"/>
  <c r="L22" i="3" s="1"/>
  <c r="I21" i="3"/>
  <c r="L21" i="3" s="1"/>
  <c r="I20" i="3"/>
  <c r="L20" i="3" s="1"/>
  <c r="I19" i="3"/>
  <c r="L19" i="3" s="1"/>
  <c r="I18" i="3"/>
  <c r="L18" i="3" s="1"/>
  <c r="I17" i="3"/>
  <c r="L17" i="3" s="1"/>
  <c r="I16" i="3"/>
  <c r="L16" i="3" s="1"/>
  <c r="I15" i="3"/>
  <c r="L15" i="3" s="1"/>
  <c r="I14" i="3"/>
  <c r="L14" i="3" s="1"/>
  <c r="I13" i="3"/>
  <c r="L13" i="3" s="1"/>
  <c r="I12" i="3"/>
  <c r="L12" i="3" s="1"/>
  <c r="E12" i="3"/>
  <c r="I11" i="3"/>
  <c r="L11" i="3" s="1"/>
  <c r="E11" i="3"/>
  <c r="E10" i="3"/>
  <c r="F18" i="2"/>
  <c r="H17" i="2"/>
  <c r="F17" i="2"/>
  <c r="H16" i="2"/>
  <c r="I16" i="2" s="1"/>
  <c r="H15" i="2"/>
  <c r="F15" i="2"/>
  <c r="I15" i="2" s="1"/>
  <c r="H14" i="2"/>
  <c r="F14" i="2"/>
  <c r="H13" i="2"/>
  <c r="F13" i="2"/>
  <c r="H12" i="2"/>
  <c r="F12" i="2"/>
  <c r="I14" i="2" l="1"/>
  <c r="I13" i="2"/>
  <c r="I17" i="2"/>
  <c r="L266" i="3"/>
  <c r="L274" i="3"/>
  <c r="L30" i="3"/>
  <c r="L31" i="3"/>
  <c r="L98" i="3"/>
  <c r="L280" i="3"/>
  <c r="L83" i="3"/>
  <c r="L261" i="3"/>
  <c r="L262" i="3"/>
  <c r="L38" i="3"/>
  <c r="L254" i="3"/>
  <c r="L281" i="3"/>
  <c r="L270" i="3"/>
  <c r="L117" i="3"/>
  <c r="L260" i="3"/>
  <c r="L273" i="3"/>
  <c r="L279" i="3"/>
  <c r="L82" i="3"/>
  <c r="L167" i="3"/>
  <c r="L182" i="3"/>
  <c r="L255" i="3"/>
  <c r="L263" i="3"/>
  <c r="L268" i="3"/>
  <c r="L39" i="3"/>
  <c r="L131" i="3"/>
  <c r="L157" i="3"/>
  <c r="L208" i="3"/>
  <c r="L236" i="3"/>
  <c r="L258" i="3"/>
  <c r="L271" i="3"/>
  <c r="L277" i="3"/>
  <c r="L285" i="3"/>
  <c r="L256" i="3"/>
  <c r="G283" i="3"/>
  <c r="L165" i="3"/>
  <c r="L259" i="3"/>
  <c r="L272" i="3"/>
  <c r="L278" i="3"/>
  <c r="I283" i="3"/>
  <c r="L283" i="3" s="1"/>
  <c r="L105" i="3"/>
  <c r="L269" i="3"/>
  <c r="L91" i="3"/>
  <c r="L133" i="3"/>
  <c r="L102" i="3"/>
  <c r="K88" i="3"/>
  <c r="K97" i="3"/>
  <c r="K120" i="3"/>
  <c r="K226" i="3"/>
  <c r="E243" i="3"/>
  <c r="I243" i="3" s="1"/>
  <c r="L265" i="3"/>
  <c r="L34" i="3"/>
  <c r="G46" i="3"/>
  <c r="I51" i="3"/>
  <c r="K53" i="3"/>
  <c r="L53" i="3" s="1"/>
  <c r="I56" i="3"/>
  <c r="L58" i="3"/>
  <c r="K62" i="3"/>
  <c r="L62" i="3" s="1"/>
  <c r="I102" i="3"/>
  <c r="G113" i="3"/>
  <c r="K118" i="3"/>
  <c r="L118" i="3" s="1"/>
  <c r="G132" i="3"/>
  <c r="G134" i="3"/>
  <c r="G139" i="3"/>
  <c r="I142" i="3"/>
  <c r="K164" i="3"/>
  <c r="I169" i="3"/>
  <c r="L173" i="3"/>
  <c r="G184" i="3"/>
  <c r="L184" i="3" s="1"/>
  <c r="I190" i="3"/>
  <c r="L190" i="3" s="1"/>
  <c r="K205" i="3"/>
  <c r="I211" i="3"/>
  <c r="G217" i="3"/>
  <c r="L217" i="3" s="1"/>
  <c r="L220" i="3"/>
  <c r="K224" i="3"/>
  <c r="L230" i="3"/>
  <c r="L238" i="3"/>
  <c r="L247" i="3"/>
  <c r="K252" i="3"/>
  <c r="L289" i="3"/>
  <c r="L248" i="3"/>
  <c r="L37" i="3"/>
  <c r="I40" i="3"/>
  <c r="I46" i="3"/>
  <c r="K51" i="3"/>
  <c r="K56" i="3"/>
  <c r="L56" i="3" s="1"/>
  <c r="I73" i="3"/>
  <c r="K86" i="3"/>
  <c r="I89" i="3"/>
  <c r="K92" i="3"/>
  <c r="K95" i="3"/>
  <c r="G107" i="3"/>
  <c r="L107" i="3" s="1"/>
  <c r="G121" i="3"/>
  <c r="K134" i="3"/>
  <c r="K139" i="3"/>
  <c r="K142" i="3"/>
  <c r="L162" i="3"/>
  <c r="I179" i="3"/>
  <c r="L179" i="3" s="1"/>
  <c r="I194" i="3"/>
  <c r="L197" i="3"/>
  <c r="K211" i="3"/>
  <c r="L233" i="3"/>
  <c r="L241" i="3"/>
  <c r="L121" i="3"/>
  <c r="L132" i="3"/>
  <c r="L194" i="3"/>
  <c r="L128" i="3"/>
  <c r="L26" i="3"/>
  <c r="G35" i="3"/>
  <c r="G41" i="3"/>
  <c r="G47" i="3"/>
  <c r="L47" i="3" s="1"/>
  <c r="I52" i="3"/>
  <c r="L52" i="3" s="1"/>
  <c r="L54" i="3"/>
  <c r="G57" i="3"/>
  <c r="L57" i="3" s="1"/>
  <c r="G84" i="3"/>
  <c r="L84" i="3" s="1"/>
  <c r="K87" i="3"/>
  <c r="K90" i="3"/>
  <c r="G93" i="3"/>
  <c r="L93" i="3" s="1"/>
  <c r="K96" i="3"/>
  <c r="K119" i="3"/>
  <c r="L119" i="3" s="1"/>
  <c r="I135" i="3"/>
  <c r="I140" i="3"/>
  <c r="L140" i="3" s="1"/>
  <c r="I143" i="3"/>
  <c r="L174" i="3"/>
  <c r="G212" i="3"/>
  <c r="L212" i="3" s="1"/>
  <c r="L215" i="3"/>
  <c r="L239" i="3"/>
  <c r="L245" i="3"/>
  <c r="I251" i="3"/>
  <c r="G88" i="3"/>
  <c r="G97" i="3"/>
  <c r="G120" i="3"/>
  <c r="L120" i="3" s="1"/>
  <c r="G138" i="3"/>
  <c r="I183" i="3"/>
  <c r="L183" i="3" s="1"/>
  <c r="L185" i="3"/>
  <c r="I216" i="3"/>
  <c r="G226" i="3"/>
  <c r="L237" i="3"/>
  <c r="L264" i="3"/>
  <c r="G42" i="3"/>
  <c r="G55" i="3"/>
  <c r="I10" i="3"/>
  <c r="L27" i="3"/>
  <c r="L36" i="3"/>
  <c r="I48" i="3"/>
  <c r="L48" i="3" s="1"/>
  <c r="L50" i="3"/>
  <c r="K55" i="3"/>
  <c r="L55" i="3" s="1"/>
  <c r="I138" i="3"/>
  <c r="L138" i="3" s="1"/>
  <c r="L147" i="3"/>
  <c r="K163" i="3"/>
  <c r="I166" i="3"/>
  <c r="G175" i="3"/>
  <c r="L175" i="3" s="1"/>
  <c r="L180" i="3"/>
  <c r="K183" i="3"/>
  <c r="L195" i="3"/>
  <c r="I199" i="3"/>
  <c r="L210" i="3"/>
  <c r="K216" i="3"/>
  <c r="L216" i="3" s="1"/>
  <c r="L240" i="3"/>
  <c r="L291" i="3"/>
  <c r="L155" i="3"/>
  <c r="L10" i="3"/>
  <c r="G77" i="3"/>
  <c r="I77" i="3"/>
  <c r="K67" i="3"/>
  <c r="I67" i="3"/>
  <c r="G67" i="3"/>
  <c r="L123" i="3"/>
  <c r="L29" i="3"/>
  <c r="G69" i="3"/>
  <c r="K69" i="3"/>
  <c r="I69" i="3"/>
  <c r="I68" i="3"/>
  <c r="K68" i="3"/>
  <c r="G68" i="3"/>
  <c r="G144" i="3"/>
  <c r="K144" i="3"/>
  <c r="K187" i="3"/>
  <c r="I187" i="3"/>
  <c r="G187" i="3"/>
  <c r="K42" i="3"/>
  <c r="L42" i="3" s="1"/>
  <c r="L49" i="3"/>
  <c r="E70" i="3"/>
  <c r="E66" i="3"/>
  <c r="I64" i="3"/>
  <c r="E65" i="3"/>
  <c r="K73" i="3"/>
  <c r="E79" i="3"/>
  <c r="E80" i="3"/>
  <c r="E81" i="3"/>
  <c r="G99" i="3"/>
  <c r="G100" i="3"/>
  <c r="I101" i="3"/>
  <c r="G103" i="3"/>
  <c r="G104" i="3"/>
  <c r="I106" i="3"/>
  <c r="G108" i="3"/>
  <c r="G109" i="3"/>
  <c r="K113" i="3"/>
  <c r="L113" i="3" s="1"/>
  <c r="K114" i="3"/>
  <c r="L114" i="3" s="1"/>
  <c r="L136" i="3"/>
  <c r="L141" i="3"/>
  <c r="L153" i="3"/>
  <c r="I158" i="3"/>
  <c r="K158" i="3"/>
  <c r="G158" i="3"/>
  <c r="K253" i="3"/>
  <c r="I253" i="3"/>
  <c r="G253" i="3"/>
  <c r="E115" i="3"/>
  <c r="E111" i="3"/>
  <c r="G110" i="3"/>
  <c r="I171" i="3"/>
  <c r="K171" i="3"/>
  <c r="L171" i="3" s="1"/>
  <c r="I198" i="3"/>
  <c r="G198" i="3"/>
  <c r="K198" i="3"/>
  <c r="H18" i="2"/>
  <c r="I12" i="2"/>
  <c r="K35" i="3"/>
  <c r="L35" i="3" s="1"/>
  <c r="I41" i="3"/>
  <c r="K43" i="3"/>
  <c r="L43" i="3" s="1"/>
  <c r="L45" i="3"/>
  <c r="L28" i="3"/>
  <c r="K40" i="3"/>
  <c r="L40" i="3" s="1"/>
  <c r="L44" i="3"/>
  <c r="G59" i="3"/>
  <c r="G60" i="3"/>
  <c r="I61" i="3"/>
  <c r="L61" i="3" s="1"/>
  <c r="G63" i="3"/>
  <c r="L63" i="3" s="1"/>
  <c r="G64" i="3"/>
  <c r="E75" i="3"/>
  <c r="E76" i="3"/>
  <c r="G85" i="3"/>
  <c r="L85" i="3" s="1"/>
  <c r="G86" i="3"/>
  <c r="I87" i="3"/>
  <c r="G89" i="3"/>
  <c r="L89" i="3" s="1"/>
  <c r="G90" i="3"/>
  <c r="I92" i="3"/>
  <c r="L92" i="3" s="1"/>
  <c r="G94" i="3"/>
  <c r="L94" i="3" s="1"/>
  <c r="G95" i="3"/>
  <c r="L95" i="3" s="1"/>
  <c r="I96" i="3"/>
  <c r="L96" i="3" s="1"/>
  <c r="I99" i="3"/>
  <c r="K100" i="3"/>
  <c r="K101" i="3"/>
  <c r="I103" i="3"/>
  <c r="L103" i="3" s="1"/>
  <c r="K104" i="3"/>
  <c r="L104" i="3" s="1"/>
  <c r="K106" i="3"/>
  <c r="I108" i="3"/>
  <c r="K109" i="3"/>
  <c r="K110" i="3"/>
  <c r="E116" i="3"/>
  <c r="E130" i="3"/>
  <c r="E127" i="3"/>
  <c r="E124" i="3"/>
  <c r="G123" i="3"/>
  <c r="E125" i="3"/>
  <c r="E126" i="3"/>
  <c r="E129" i="3"/>
  <c r="L135" i="3"/>
  <c r="K170" i="3"/>
  <c r="I170" i="3"/>
  <c r="G172" i="3"/>
  <c r="K172" i="3"/>
  <c r="K181" i="3"/>
  <c r="I181" i="3"/>
  <c r="G181" i="3"/>
  <c r="I193" i="3"/>
  <c r="G193" i="3"/>
  <c r="L193" i="3" s="1"/>
  <c r="L214" i="3"/>
  <c r="I144" i="3"/>
  <c r="I59" i="3"/>
  <c r="K60" i="3"/>
  <c r="L60" i="3" s="1"/>
  <c r="E71" i="3"/>
  <c r="E72" i="3"/>
  <c r="E78" i="3"/>
  <c r="E74" i="3"/>
  <c r="G73" i="3"/>
  <c r="E112" i="3"/>
  <c r="K156" i="3"/>
  <c r="I156" i="3"/>
  <c r="G156" i="3"/>
  <c r="G159" i="3"/>
  <c r="K159" i="3"/>
  <c r="I159" i="3"/>
  <c r="K177" i="3"/>
  <c r="L177" i="3" s="1"/>
  <c r="I177" i="3"/>
  <c r="G177" i="3"/>
  <c r="K207" i="3"/>
  <c r="I207" i="3"/>
  <c r="G207" i="3"/>
  <c r="K213" i="3"/>
  <c r="I213" i="3"/>
  <c r="K218" i="3"/>
  <c r="I218" i="3"/>
  <c r="G218" i="3"/>
  <c r="L225" i="3"/>
  <c r="I228" i="3"/>
  <c r="G228" i="3"/>
  <c r="K228" i="3"/>
  <c r="I276" i="3"/>
  <c r="G276" i="3"/>
  <c r="K276" i="3"/>
  <c r="K168" i="3"/>
  <c r="L168" i="3" s="1"/>
  <c r="I188" i="3"/>
  <c r="G188" i="3"/>
  <c r="L189" i="3"/>
  <c r="K192" i="3"/>
  <c r="I192" i="3"/>
  <c r="G192" i="3"/>
  <c r="G213" i="3"/>
  <c r="I223" i="3"/>
  <c r="G223" i="3"/>
  <c r="K223" i="3"/>
  <c r="G250" i="3"/>
  <c r="L137" i="3"/>
  <c r="E145" i="3"/>
  <c r="K143" i="3"/>
  <c r="G143" i="3"/>
  <c r="E146" i="3"/>
  <c r="E148" i="3"/>
  <c r="E154" i="3"/>
  <c r="E150" i="3"/>
  <c r="I150" i="3" s="1"/>
  <c r="G149" i="3"/>
  <c r="L149" i="3" s="1"/>
  <c r="E151" i="3"/>
  <c r="E152" i="3"/>
  <c r="G163" i="3"/>
  <c r="L163" i="3" s="1"/>
  <c r="I164" i="3"/>
  <c r="L164" i="3" s="1"/>
  <c r="G166" i="3"/>
  <c r="L169" i="3"/>
  <c r="I178" i="3"/>
  <c r="G178" i="3"/>
  <c r="L186" i="3"/>
  <c r="K188" i="3"/>
  <c r="L201" i="3"/>
  <c r="I204" i="3"/>
  <c r="G204" i="3"/>
  <c r="K204" i="3"/>
  <c r="I214" i="3"/>
  <c r="G214" i="3"/>
  <c r="I219" i="3"/>
  <c r="L219" i="3" s="1"/>
  <c r="G219" i="3"/>
  <c r="L244" i="3"/>
  <c r="I250" i="3"/>
  <c r="L250" i="3" s="1"/>
  <c r="L286" i="3"/>
  <c r="L290" i="3"/>
  <c r="K196" i="3"/>
  <c r="I196" i="3"/>
  <c r="L199" i="3"/>
  <c r="L200" i="3"/>
  <c r="K202" i="3"/>
  <c r="I202" i="3"/>
  <c r="L205" i="3"/>
  <c r="L206" i="3"/>
  <c r="I209" i="3"/>
  <c r="L209" i="3" s="1"/>
  <c r="G209" i="3"/>
  <c r="K222" i="3"/>
  <c r="I222" i="3"/>
  <c r="L224" i="3"/>
  <c r="K227" i="3"/>
  <c r="I227" i="3"/>
  <c r="L229" i="3"/>
  <c r="I232" i="3"/>
  <c r="L232" i="3" s="1"/>
  <c r="G232" i="3"/>
  <c r="I246" i="3"/>
  <c r="G246" i="3"/>
  <c r="L249" i="3"/>
  <c r="L251" i="3"/>
  <c r="L252" i="3"/>
  <c r="L284" i="3"/>
  <c r="L288" i="3"/>
  <c r="K221" i="3"/>
  <c r="L221" i="3" s="1"/>
  <c r="I18" i="2" l="1"/>
  <c r="I19" i="2" s="1"/>
  <c r="I20" i="2" s="1"/>
  <c r="I21" i="2" s="1"/>
  <c r="I22" i="2" s="1"/>
  <c r="I23" i="2" s="1"/>
  <c r="I24" i="2" s="1"/>
  <c r="L142" i="3"/>
  <c r="L101" i="3"/>
  <c r="L51" i="3"/>
  <c r="L227" i="3"/>
  <c r="L110" i="3"/>
  <c r="L77" i="3"/>
  <c r="L134" i="3"/>
  <c r="L109" i="3"/>
  <c r="K243" i="3"/>
  <c r="L172" i="3"/>
  <c r="L108" i="3"/>
  <c r="L46" i="3"/>
  <c r="G243" i="3"/>
  <c r="L226" i="3"/>
  <c r="L90" i="3"/>
  <c r="L246" i="3"/>
  <c r="L218" i="3"/>
  <c r="L87" i="3"/>
  <c r="L41" i="3"/>
  <c r="L211" i="3"/>
  <c r="L188" i="3"/>
  <c r="L228" i="3"/>
  <c r="L99" i="3"/>
  <c r="L86" i="3"/>
  <c r="L223" i="3"/>
  <c r="L69" i="3"/>
  <c r="L178" i="3"/>
  <c r="L97" i="3"/>
  <c r="L88" i="3"/>
  <c r="L166" i="3"/>
  <c r="L207" i="3"/>
  <c r="L139" i="3"/>
  <c r="I151" i="3"/>
  <c r="G151" i="3"/>
  <c r="K151" i="3"/>
  <c r="K145" i="3"/>
  <c r="I145" i="3"/>
  <c r="G145" i="3"/>
  <c r="K124" i="3"/>
  <c r="I124" i="3"/>
  <c r="G124" i="3"/>
  <c r="K79" i="3"/>
  <c r="I79" i="3"/>
  <c r="G79" i="3"/>
  <c r="K66" i="3"/>
  <c r="I66" i="3"/>
  <c r="G66" i="3"/>
  <c r="L222" i="3"/>
  <c r="K146" i="3"/>
  <c r="G146" i="3"/>
  <c r="I146" i="3"/>
  <c r="G74" i="3"/>
  <c r="K74" i="3"/>
  <c r="I74" i="3"/>
  <c r="L181" i="3"/>
  <c r="L170" i="3"/>
  <c r="G126" i="3"/>
  <c r="I126" i="3"/>
  <c r="K126" i="3"/>
  <c r="I127" i="3"/>
  <c r="K127" i="3"/>
  <c r="G127" i="3"/>
  <c r="L73" i="3"/>
  <c r="K70" i="3"/>
  <c r="I70" i="3"/>
  <c r="G70" i="3"/>
  <c r="L187" i="3"/>
  <c r="K71" i="3"/>
  <c r="I71" i="3"/>
  <c r="G71" i="3"/>
  <c r="K150" i="3"/>
  <c r="L150" i="3" s="1"/>
  <c r="G150" i="3"/>
  <c r="L192" i="3"/>
  <c r="L276" i="3"/>
  <c r="L213" i="3"/>
  <c r="L159" i="3"/>
  <c r="L156" i="3"/>
  <c r="I78" i="3"/>
  <c r="G78" i="3"/>
  <c r="K78" i="3"/>
  <c r="L59" i="3"/>
  <c r="I125" i="3"/>
  <c r="G125" i="3"/>
  <c r="K125" i="3"/>
  <c r="G130" i="3"/>
  <c r="K130" i="3"/>
  <c r="I130" i="3"/>
  <c r="I76" i="3"/>
  <c r="G76" i="3"/>
  <c r="K76" i="3"/>
  <c r="L76" i="3" s="1"/>
  <c r="G111" i="3"/>
  <c r="K111" i="3"/>
  <c r="I111" i="3"/>
  <c r="L253" i="3"/>
  <c r="L158" i="3"/>
  <c r="G81" i="3"/>
  <c r="K81" i="3"/>
  <c r="I81" i="3"/>
  <c r="G65" i="3"/>
  <c r="K65" i="3"/>
  <c r="I65" i="3"/>
  <c r="L144" i="3"/>
  <c r="I148" i="3"/>
  <c r="G148" i="3"/>
  <c r="K148" i="3"/>
  <c r="G129" i="3"/>
  <c r="I129" i="3"/>
  <c r="K129" i="3"/>
  <c r="L202" i="3"/>
  <c r="L196" i="3"/>
  <c r="L204" i="3"/>
  <c r="G152" i="3"/>
  <c r="K152" i="3"/>
  <c r="I152" i="3"/>
  <c r="G154" i="3"/>
  <c r="K154" i="3"/>
  <c r="I154" i="3"/>
  <c r="L143" i="3"/>
  <c r="K112" i="3"/>
  <c r="I112" i="3"/>
  <c r="G112" i="3"/>
  <c r="I72" i="3"/>
  <c r="K72" i="3"/>
  <c r="G72" i="3"/>
  <c r="K116" i="3"/>
  <c r="G116" i="3"/>
  <c r="E122" i="3"/>
  <c r="I116" i="3"/>
  <c r="L106" i="3"/>
  <c r="L100" i="3"/>
  <c r="K75" i="3"/>
  <c r="G75" i="3"/>
  <c r="I75" i="3"/>
  <c r="L198" i="3"/>
  <c r="G115" i="3"/>
  <c r="K115" i="3"/>
  <c r="I115" i="3"/>
  <c r="I80" i="3"/>
  <c r="K80" i="3"/>
  <c r="G80" i="3"/>
  <c r="L64" i="3"/>
  <c r="L68" i="3"/>
  <c r="L67" i="3"/>
  <c r="L243" i="3" l="1"/>
  <c r="L152" i="3"/>
  <c r="L148" i="3"/>
  <c r="L145" i="3"/>
  <c r="L151" i="3"/>
  <c r="L130" i="3"/>
  <c r="L116" i="3"/>
  <c r="L129" i="3"/>
  <c r="L71" i="3"/>
  <c r="I292" i="3"/>
  <c r="L300" i="3" s="1"/>
  <c r="L80" i="3"/>
  <c r="L115" i="3"/>
  <c r="L154" i="3"/>
  <c r="L81" i="3"/>
  <c r="L127" i="3"/>
  <c r="L74" i="3"/>
  <c r="L146" i="3"/>
  <c r="L124" i="3"/>
  <c r="L75" i="3"/>
  <c r="I122" i="3"/>
  <c r="G122" i="3"/>
  <c r="G292" i="3" s="1"/>
  <c r="L293" i="3" s="1"/>
  <c r="K122" i="3"/>
  <c r="L122" i="3" s="1"/>
  <c r="L72" i="3"/>
  <c r="L112" i="3"/>
  <c r="L65" i="3"/>
  <c r="L111" i="3"/>
  <c r="L125" i="3"/>
  <c r="L78" i="3"/>
  <c r="L70" i="3"/>
  <c r="L79" i="3"/>
  <c r="L126" i="3"/>
  <c r="L66" i="3"/>
  <c r="L292" i="3" l="1"/>
  <c r="L294" i="3" s="1"/>
  <c r="K292" i="3"/>
  <c r="L295" i="3" l="1"/>
  <c r="L296" i="3" s="1"/>
  <c r="L297" i="3" l="1"/>
  <c r="L298" i="3" s="1"/>
  <c r="L299" i="3" s="1"/>
  <c r="L301" i="3" s="1"/>
  <c r="L302" i="3" s="1"/>
  <c r="L303" i="3" s="1"/>
  <c r="J5" i="3" s="1"/>
</calcChain>
</file>

<file path=xl/sharedStrings.xml><?xml version="1.0" encoding="utf-8"?>
<sst xmlns="http://schemas.openxmlformats.org/spreadsheetml/2006/main" count="641" uniqueCount="252">
  <si>
    <t xml:space="preserve">damkveTi:-------------------------------------------------------------------------- </t>
  </si>
  <si>
    <t>Sesrulebuli samuSaos</t>
  </si>
  <si>
    <r>
      <t xml:space="preserve">obieqti: </t>
    </r>
    <r>
      <rPr>
        <u/>
        <sz val="9"/>
        <rFont val="AcadNusx"/>
      </rPr>
      <t>Sps #2 samSobiaro</t>
    </r>
  </si>
  <si>
    <t>moijare:---------------------------------------------------------------------------</t>
  </si>
  <si>
    <t>aqti #</t>
  </si>
  <si>
    <t xml:space="preserve">      saxli 50 sawolze      </t>
  </si>
  <si>
    <t xml:space="preserve">xelSekruleba:____________________________-_________ </t>
  </si>
  <si>
    <r>
      <t>,,</t>
    </r>
    <r>
      <rPr>
        <sz val="11"/>
        <rFont val="Times New Roman"/>
        <family val="1"/>
      </rPr>
      <t>___" ,,</t>
    </r>
    <r>
      <rPr>
        <sz val="11"/>
        <rFont val="AcadNusx"/>
      </rPr>
      <t>---------------------</t>
    </r>
    <r>
      <rPr>
        <sz val="11"/>
        <rFont val="Times New Roman"/>
        <family val="1"/>
      </rPr>
      <t xml:space="preserve">" </t>
    </r>
    <r>
      <rPr>
        <u/>
        <sz val="11"/>
        <rFont val="AcadNusx"/>
      </rPr>
      <t>2011  w.</t>
    </r>
  </si>
  <si>
    <t>-----------------------------------------------</t>
  </si>
  <si>
    <t xml:space="preserve">damkveTi:  ss eveqsis hospitlebi   </t>
  </si>
  <si>
    <t>obieqti</t>
  </si>
  <si>
    <t>ciciSvilis klinika</t>
  </si>
  <si>
    <t>ხარჯთაღრიცხვა</t>
  </si>
  <si>
    <t xml:space="preserve">           (ვაკუუმით)</t>
  </si>
  <si>
    <t xml:space="preserve">           02.02.2023</t>
  </si>
  <si>
    <t>#</t>
  </si>
  <si>
    <t>samuSaoTa dasaxeleba</t>
  </si>
  <si>
    <t>ganz.</t>
  </si>
  <si>
    <t>raodenoba</t>
  </si>
  <si>
    <t>masala</t>
  </si>
  <si>
    <t>xelfasi</t>
  </si>
  <si>
    <t>jami</t>
  </si>
  <si>
    <t>erT. fasi</t>
  </si>
  <si>
    <t>spilenZis milis montaJi f 12 mm</t>
  </si>
  <si>
    <t>grZ/m</t>
  </si>
  <si>
    <t>spilenZis milis montaJi f 10 mm</t>
  </si>
  <si>
    <t>kedlis panelis montaJi 1 Jangbadi, 1 Sek. haeri, 1 vakumi,    3 Stefceli da 2 ganaTebiT</t>
  </si>
  <si>
    <t>cali</t>
  </si>
  <si>
    <t>kontrol panelis montaJi 3 gazze</t>
  </si>
  <si>
    <t>reanimaciuli kedlis panelis montaJi</t>
  </si>
  <si>
    <t>Jangbadis swrafCamrTvelis montaji</t>
  </si>
  <si>
    <t>zednadebi xarji  10 %</t>
  </si>
  <si>
    <t>gegmiuri dagroveba 8%</t>
  </si>
  <si>
    <t>d.R.g 18 %</t>
  </si>
  <si>
    <t>ჯამი</t>
  </si>
  <si>
    <t xml:space="preserve"> </t>
  </si>
  <si>
    <t xml:space="preserve">              damkveTi: </t>
  </si>
  <si>
    <t>Semsrulebeli:</t>
  </si>
  <si>
    <r>
      <t xml:space="preserve">ქ. თბილისი    </t>
    </r>
    <r>
      <rPr>
        <b/>
        <sz val="11"/>
        <color theme="1"/>
        <rFont val="Sylfaen"/>
        <family val="1"/>
        <charset val="204"/>
      </rPr>
      <t xml:space="preserve"> </t>
    </r>
    <r>
      <rPr>
        <sz val="11"/>
        <color theme="1"/>
        <rFont val="Sylfaen"/>
        <family val="1"/>
        <charset val="204"/>
      </rPr>
      <t>მ. იციშვილის სახელობის ბავშვთა  კლინიკა</t>
    </r>
  </si>
  <si>
    <r>
      <t>მ. ციციშვილის სახელობის ბავშვთა კლინიკის შენობაში ჩასატარებელი</t>
    </r>
    <r>
      <rPr>
        <b/>
        <sz val="12"/>
        <color theme="1"/>
        <rFont val="Sylfaen"/>
        <family val="1"/>
      </rPr>
      <t xml:space="preserve">  სამუშაოების ხარჯთაღრიცხვა                                                                                      </t>
    </r>
  </si>
  <si>
    <t>II სართული</t>
  </si>
  <si>
    <t xml:space="preserve">  </t>
  </si>
  <si>
    <t>სახარჯთაღრიცხვო  ღირ-ბა</t>
  </si>
  <si>
    <t>ლარი</t>
  </si>
  <si>
    <t>N</t>
  </si>
  <si>
    <t>სამუშაოების დასახელება</t>
  </si>
  <si>
    <t>განზ</t>
  </si>
  <si>
    <t>ნორმატიული რესურსი</t>
  </si>
  <si>
    <t>რაოდენობა</t>
  </si>
  <si>
    <t>მასალა</t>
  </si>
  <si>
    <t>ხელფასი</t>
  </si>
  <si>
    <t>მანქანა-მექანიზმები</t>
  </si>
  <si>
    <t>ერთ ფასი</t>
  </si>
  <si>
    <t xml:space="preserve">I .სადემონტაჟო სამუშაოები </t>
  </si>
  <si>
    <t xml:space="preserve">ტიხრებში მდფ-ის კარის ბლოკების დემონტაჟი (1.0X2.15)მ-17ცალი </t>
  </si>
  <si>
    <t>მ²</t>
  </si>
  <si>
    <r>
      <t>ტიხრებში მეტალოპლასტმასის ყრუ ვიტრაჟების დემონტაჟი      (1.2</t>
    </r>
    <r>
      <rPr>
        <b/>
        <sz val="10"/>
        <color theme="1"/>
        <rFont val="Calibri"/>
        <family val="2"/>
        <charset val="204"/>
      </rPr>
      <t>x</t>
    </r>
    <r>
      <rPr>
        <b/>
        <sz val="10"/>
        <color theme="1"/>
        <rFont val="Sylfaen"/>
        <family val="1"/>
        <charset val="204"/>
      </rPr>
      <t xml:space="preserve"> 1.2)მ - 16ცალი; (1.3 x 1.2)მ - 7ცალი.</t>
    </r>
  </si>
  <si>
    <t xml:space="preserve">არმსტრონგის (60x60)სმ სანათების დემონტაჟი  </t>
  </si>
  <si>
    <t>ც</t>
  </si>
  <si>
    <t>პლასტიკატის შეკიდულ ჭერში მრგვალი სანათების დემონტაჟი</t>
  </si>
  <si>
    <t xml:space="preserve">არმსტრონგის ჭერის დემონტაჟი ლითონის კარკასის დაშლით </t>
  </si>
  <si>
    <t xml:space="preserve">პლასტიკატის შეკიდულ ჭერის დემონტაჟი კარკასის დაშლით </t>
  </si>
  <si>
    <t>ჰაერგამწოვი ვენტილატორების დემონტაჟი</t>
  </si>
  <si>
    <t>ელგაყვაანილობის კაბელების ჩახსნა და დემონტაჟი სხვადასხვა კვეთის</t>
  </si>
  <si>
    <t>მ</t>
  </si>
  <si>
    <t>ელ. ჩამრთველების დემონტაჟი</t>
  </si>
  <si>
    <t>ელ. როზეტების დემონტაჟი</t>
  </si>
  <si>
    <t>ხელსაბანების დემონტაჟი</t>
  </si>
  <si>
    <t>კომპლ</t>
  </si>
  <si>
    <t>უნიტაზების დემონტაჟი</t>
  </si>
  <si>
    <t>დ=50მმ ტრაპის დემონტაჟი</t>
  </si>
  <si>
    <r>
      <t>კედლებიდან კაფელის ფილების მოხსნა (ფართუკი) 1.6მ</t>
    </r>
    <r>
      <rPr>
        <b/>
        <sz val="10"/>
        <color theme="1"/>
        <rFont val="Calibri"/>
        <family val="2"/>
        <charset val="204"/>
      </rPr>
      <t>²</t>
    </r>
    <r>
      <rPr>
        <b/>
        <sz val="8.5"/>
        <color theme="1"/>
        <rFont val="Sylfaen"/>
        <family val="1"/>
        <charset val="204"/>
      </rPr>
      <t>-</t>
    </r>
    <r>
      <rPr>
        <b/>
        <sz val="10"/>
        <color theme="1"/>
        <rFont val="Sylfaen"/>
        <family val="1"/>
        <charset val="204"/>
      </rPr>
      <t>16ცალი და სან/კვანძებში-57.0 მ</t>
    </r>
    <r>
      <rPr>
        <b/>
        <sz val="10"/>
        <color theme="1"/>
        <rFont val="Calibri"/>
        <family val="2"/>
        <charset val="204"/>
      </rPr>
      <t>²</t>
    </r>
  </si>
  <si>
    <r>
      <t>მ</t>
    </r>
    <r>
      <rPr>
        <b/>
        <sz val="10"/>
        <color theme="1"/>
        <rFont val="Calibri"/>
        <family val="2"/>
        <charset val="204"/>
      </rPr>
      <t>²</t>
    </r>
  </si>
  <si>
    <t>საკანალიზაციო მილების დემონტაჟი  დ50მმ- 45.0მ; დ=100მმ- 15მ</t>
  </si>
  <si>
    <t>წყალგაყვანილობის მილების ჩაჭრა და დემონტაჟი და დახშობა დ=25მმ - 25მ;  დ=20მმ - 55მ</t>
  </si>
  <si>
    <t xml:space="preserve">სართულშუა რკ/ბეტონის ფილაში ნახვრეტების ამოტეხვა სანტექნიკური სამუშაოებისთვის </t>
  </si>
  <si>
    <t>თაბაშირ მუყაოს ტიხრების დემონტაჟი ლითონის კარკასის დაშლით</t>
  </si>
  <si>
    <t xml:space="preserve">კედლებიდან თაბაშირ მუყაოს შემოსვის ჩამოხსნა </t>
  </si>
  <si>
    <t>მეტალო პლასტმასის ფანჯრებზე ამორტიზირებული რაფების მოხსნა L=2.05მ-19.0ც;   L=1.2მ-5.0ც;</t>
  </si>
  <si>
    <t>იატაკიდან ვინილის საფარის მოხსნა პლინტუსების ჩათვლით</t>
  </si>
  <si>
    <t>იატაკზე მეთლახის საფარის მოხსნა ძველ სან/კვანძებში და გამწმენდის ოთახში</t>
  </si>
  <si>
    <t>ქვიშა-ცემენტის მჭიმის დემონტაჟი და იატაკის გასუფთავება</t>
  </si>
  <si>
    <t>სამშენებლო ნაგვისა და დემონტირებული კონსტრუქციების ჩამოტანა და დატვირთვა ა/მანქანაზე</t>
  </si>
  <si>
    <r>
      <t>მ</t>
    </r>
    <r>
      <rPr>
        <b/>
        <sz val="10"/>
        <color theme="1"/>
        <rFont val="Calibri"/>
        <family val="2"/>
        <charset val="204"/>
      </rPr>
      <t>³</t>
    </r>
  </si>
  <si>
    <t xml:space="preserve">სამშენებლო ნაგვის გატანა ა/მანქანით ნაგავსაყრელზე 20 კმ-მდე მანშილზე </t>
  </si>
  <si>
    <t>ტნ</t>
  </si>
  <si>
    <t>სამშენებლო მასალის ატანა II სართულზე</t>
  </si>
  <si>
    <t>II. სამონტაჟო სამუშაოები</t>
  </si>
  <si>
    <t>1. იატაკები</t>
  </si>
  <si>
    <t xml:space="preserve">ქვიშა-ცემენტის მჭიმის მოწყობა იატაკებზე სისქე 4სმ მარკით M100 </t>
  </si>
  <si>
    <t>შრომის დანახარჯები</t>
  </si>
  <si>
    <r>
      <t>მ</t>
    </r>
    <r>
      <rPr>
        <sz val="10"/>
        <color theme="1"/>
        <rFont val="Calibri"/>
        <family val="2"/>
        <charset val="204"/>
      </rPr>
      <t>²</t>
    </r>
  </si>
  <si>
    <t>მანქანები</t>
  </si>
  <si>
    <t xml:space="preserve">ქვიშა                 </t>
  </si>
  <si>
    <t>მ³</t>
  </si>
  <si>
    <t xml:space="preserve">ცემენტი  M400      </t>
  </si>
  <si>
    <t>სხვა მასალები</t>
  </si>
  <si>
    <t>ჰიდრიოზოლაციის მოწყობა ორკომპონენტიანი ჰიდროსაიზოლაციო მასალით  სანკვანძებში და ნარჩენების გამწმენდში</t>
  </si>
  <si>
    <t>ორკომპონენტიანი ჰიდროსაიზოლაციო მასალა</t>
  </si>
  <si>
    <t>კგ</t>
  </si>
  <si>
    <t>იატაკზე მეთლახის  ფილების დაგება  სან/კვანძებში და ნარჩენების გამწმენდში</t>
  </si>
  <si>
    <t xml:space="preserve">მეთლახის ფილა      </t>
  </si>
  <si>
    <r>
      <t xml:space="preserve">წებოცემენტი      </t>
    </r>
    <r>
      <rPr>
        <sz val="10"/>
        <color rgb="FFFF0000"/>
        <rFont val="Sylfaen"/>
        <family val="1"/>
        <charset val="204"/>
      </rPr>
      <t xml:space="preserve"> </t>
    </r>
  </si>
  <si>
    <t>სამონტაჟო მაკომპლექტებელი პლასტმასის</t>
  </si>
  <si>
    <t>კომპ</t>
  </si>
  <si>
    <t xml:space="preserve">ფუგა   </t>
  </si>
  <si>
    <t xml:space="preserve">იატაკის დამუშავება თვითგამასწორებელი ხსნარით   </t>
  </si>
  <si>
    <t>თვითსწორებადი იატაკის ფხვნილი</t>
  </si>
  <si>
    <t>გრუნტი (თვითსწორებდზე)</t>
  </si>
  <si>
    <t xml:space="preserve">ვინილის  საფარის  მოწყობა კორიდორებში   80სმ-ზე კედლებზე ასვლით </t>
  </si>
  <si>
    <r>
      <t xml:space="preserve">ვინილი  სამედიცინო დანიშნულების </t>
    </r>
    <r>
      <rPr>
        <sz val="10"/>
        <color rgb="FFFF0000"/>
        <rFont val="Sylfaen"/>
        <family val="1"/>
        <charset val="204"/>
      </rPr>
      <t/>
    </r>
  </si>
  <si>
    <t>ძაფი პოლივინილქლორიდის</t>
  </si>
  <si>
    <t xml:space="preserve">ვინილის წებო უზინი ან მსგავსი    </t>
  </si>
  <si>
    <t xml:space="preserve">წებო ბიზონკიტი ან მსგავსი </t>
  </si>
  <si>
    <t>წებო გრაფიტის (ანტისტატიკური ვინილისათვის)</t>
  </si>
  <si>
    <t xml:space="preserve">ვინილის  საფარის  მოწყობა პალატებში  20სმ-ზე  კედლებზე ასვლით </t>
  </si>
  <si>
    <t>2. ტიხრები და კედლები</t>
  </si>
  <si>
    <t xml:space="preserve">კომბინირებული თაბაშირ მუყაოს ტიხრის მოწყობა იზოლაციით </t>
  </si>
  <si>
    <t xml:space="preserve">თაბ.მუყ. ფილა  ჩვეულებრივი სისქე 12.5მმ  </t>
  </si>
  <si>
    <t xml:space="preserve">თაბ.მუყ. ფილა  ნესტგამძლე სისქე 12.5მმ  </t>
  </si>
  <si>
    <t>პროფილები დგარის CW 75*0,5 მმ, მიმმართვ. UW75*0,5; სწრაფმონტირებადი რახნები TN25 და TN35, გამჭედი დუბელი და სხვა მასალები 1მ² ტიხარზე</t>
  </si>
  <si>
    <t>საიზოლაციო მასალა  ქვაბამბა 50 მმ</t>
  </si>
  <si>
    <t xml:space="preserve">ჩვეულებრივი თაბაშირ მუყაოს ტიხრის მოწყობა იზოლაციით </t>
  </si>
  <si>
    <t xml:space="preserve">თაბ.მუყ. ფილა  ჩვეულებრივი სისქე 12.5მმ   </t>
  </si>
  <si>
    <t xml:space="preserve">ტიხრის მოწყობა ნესტგამძლე თაბაშირ მუყაოს  ფილებით იზოლაციით </t>
  </si>
  <si>
    <t xml:space="preserve">თაბ.მუყ. ფილა  ნესტგამძლე სისქე 12.5მმ   </t>
  </si>
  <si>
    <r>
      <t xml:space="preserve">ახალ ტიხრების  კარების ღიობებში  ჩარჩოებისათვის ხის ძელაკების მოწყობა 50 </t>
    </r>
    <r>
      <rPr>
        <b/>
        <sz val="10"/>
        <color theme="1"/>
        <rFont val="Calibri"/>
        <family val="2"/>
        <charset val="204"/>
      </rPr>
      <t>x</t>
    </r>
    <r>
      <rPr>
        <b/>
        <sz val="10"/>
        <color theme="1"/>
        <rFont val="Sylfaen"/>
        <family val="1"/>
      </rPr>
      <t xml:space="preserve"> 50მმ</t>
    </r>
  </si>
  <si>
    <t>ხის ძელაკების 50 x 50მმ</t>
  </si>
  <si>
    <r>
      <t>კედლების შემოსვა თაბაშირ მუყაოს  ფილებით (81.0მ</t>
    </r>
    <r>
      <rPr>
        <b/>
        <sz val="10"/>
        <color theme="1"/>
        <rFont val="Calibri"/>
        <family val="2"/>
        <charset val="204"/>
      </rPr>
      <t>²</t>
    </r>
    <r>
      <rPr>
        <b/>
        <sz val="10"/>
        <color theme="1"/>
        <rFont val="Sylfaen"/>
        <family val="1"/>
        <charset val="204"/>
      </rPr>
      <t xml:space="preserve"> - სან/კვანძებში კედლის შემოსვა ნესტგამძლე ფილით;   48.0 მ</t>
    </r>
    <r>
      <rPr>
        <b/>
        <sz val="10"/>
        <color theme="1"/>
        <rFont val="Calibri"/>
        <family val="2"/>
        <charset val="204"/>
      </rPr>
      <t>²</t>
    </r>
    <r>
      <rPr>
        <b/>
        <sz val="10"/>
        <color theme="1"/>
        <rFont val="Sylfaen"/>
        <family val="1"/>
        <charset val="204"/>
      </rPr>
      <t xml:space="preserve"> კედლების შემოსვა ჩვეულებრივი ფილებით ოთახებში დემონტირებული და ახალი ტიხრების კედლებთან მიერთების ადგილებთან) </t>
    </r>
  </si>
  <si>
    <r>
      <t>თაბ.მუყ. ფილა  ჩვეულებრივი სისქე 12.5მმ     48.0მ</t>
    </r>
    <r>
      <rPr>
        <sz val="10"/>
        <rFont val="Calibri"/>
        <family val="2"/>
        <charset val="204"/>
      </rPr>
      <t>²x</t>
    </r>
    <r>
      <rPr>
        <sz val="10"/>
        <rFont val="Sylfaen"/>
        <family val="1"/>
      </rPr>
      <t>1.05</t>
    </r>
  </si>
  <si>
    <t>თაბ.მუყ. ფილა  ნესტგამძლე სისქე 12.5მმ         81.0მ²x1.05</t>
  </si>
  <si>
    <t>პროფილები დგარის CD 75*0,5 მმ, მიმმართვ. UD75*0,5; სწრაფმონტირებადი რახნები TN25 და TN35, გამჭედი დუბელი და სხვა მასალები 1მ² ტიხარზე</t>
  </si>
  <si>
    <t>სველ წერტილებში კედელზე წასასმელი ჰიდროიზოლაციის მოწყობა საშხაპის მხარეს 1.9მ სიმაღლეზე</t>
  </si>
  <si>
    <t>გრუნტი</t>
  </si>
  <si>
    <t xml:space="preserve">ჰიდროსაიზოლაციო ხსნარი </t>
  </si>
  <si>
    <t xml:space="preserve">კაფელის მოწყობა კედლებზე სან/კვანძებში </t>
  </si>
  <si>
    <t xml:space="preserve">კერამიკული ფილა კაფელი  RAL 9003,  </t>
  </si>
  <si>
    <t xml:space="preserve">წებოცემენტი   </t>
  </si>
  <si>
    <t xml:space="preserve">ფუგა     </t>
  </si>
  <si>
    <t>ფილების სამონტაჟო დეტალები პლასტიკატის</t>
  </si>
  <si>
    <t>კედლებზე პლასტიკატის სპეციალური დამცავი ფილების  (,,ბამპერების'') მოწყობა კორიდორში</t>
  </si>
  <si>
    <t>პლასტიკატის სპეციალური კედლის დამცავი ფილა</t>
  </si>
  <si>
    <t>3. კარ-ფანჯრები</t>
  </si>
  <si>
    <t xml:space="preserve">ხის ფაქტურიანი ( ფერი შეთანხმდეს დამკვეთთან ) მეტალოპლასტმასის კარის ბლოკის მონტაჟი ახალ სან კვანებძში და ჩასარეცხის ოთახში (0.9X2.15)მ - 22 ცალი </t>
  </si>
  <si>
    <t>მეტალოპლასტმასის კარის ბლოკი  (0.9X2.15)მ</t>
  </si>
  <si>
    <t>პროექტ</t>
  </si>
  <si>
    <t>სამონტაჟო ქაფი 800-1000გრ</t>
  </si>
  <si>
    <t>პალსტებში  ლითონის სპეც. კარის ბლოკის მონტაჟი (1.0 X 2.15)მ -18ცალი; (1.2 X 2.15)მ -1ცალი შშმ პირებისათვის</t>
  </si>
  <si>
    <t xml:space="preserve">ლითონის სპეც. კარის ბლოკი  (1.0X2.15)მ - 18 ც; (1.2 X 2.15)მ -1ცალი  ანჯამებით, საკეტ-სახელურით </t>
  </si>
  <si>
    <t xml:space="preserve">პერსონალის სამუშაო და მშობლებთან კონსულტაციის ოთახში  ლითონის სპეც. კარის ბლოკი ბლოკის მონტაჟი (0.9 X 2.15)მ - 7ცალი   </t>
  </si>
  <si>
    <t>ლითონის სპეც. კარის ბლოკი ბლოკი  (0.9X2.15)მ   ანჯამებით, საკეტ-სახელურით</t>
  </si>
  <si>
    <t>მეტალო პლასტმასის ფანჯრებზე პლასტმასის 0.3მ სიგანის რაფების მოწყობა</t>
  </si>
  <si>
    <t>მეტალო პლასტმასის ფანჯრის პლასტმასის 0.3მ სიგანის რაფა</t>
  </si>
  <si>
    <t>4. ჭერები</t>
  </si>
  <si>
    <t>არმსტრონგის შეკიდული ჭერის მოწყობა პალატებში, კორიდორში, მშობელთა კონსულტაციის ოთახში და პერსონალის ოთახებში</t>
  </si>
  <si>
    <t xml:space="preserve">არმსტრონგის ჭერის  სქელკედლიანი კარკასი დეტალებით, საკიდებით, დუბელით და სხვა </t>
  </si>
  <si>
    <t>არმსტრონგის ჭერის  ფილები</t>
  </si>
  <si>
    <t>არმსტრონგის შეკიდული ჭერის მოწყობა სან/კვანძებში და ჩასარეცხის ოთახში</t>
  </si>
  <si>
    <t xml:space="preserve">არმსტრონგის ჭერის  კარკასი დეტალებით, საკიდებით და სხვა </t>
  </si>
  <si>
    <t>არმსტრონგის ჭერის ნესტგამძლე ფილები</t>
  </si>
  <si>
    <t>5. სამღებრო სამუშაოები</t>
  </si>
  <si>
    <t>კედლების დამუშავება და შეღებვა სილიკონური რეცხვადი ანტიბაქტერიული საღებავით</t>
  </si>
  <si>
    <t xml:space="preserve">ფითხი   </t>
  </si>
  <si>
    <t xml:space="preserve">ზუმფარა     </t>
  </si>
  <si>
    <t xml:space="preserve">სილიკონური რეცხვადი ანტიბაქტერიული საღებავი </t>
  </si>
  <si>
    <t xml:space="preserve">საღებავის გრუნტი, </t>
  </si>
  <si>
    <t xml:space="preserve">სამღებრო ბადე ლენტა  </t>
  </si>
  <si>
    <t>სამღებრო  წებვადი ლენტი (ქაღალდის სკოჩი)  50.0მ</t>
  </si>
  <si>
    <t xml:space="preserve">სამღებრო კუთხოვანა  </t>
  </si>
  <si>
    <t xml:space="preserve">სხვა მასალები   </t>
  </si>
  <si>
    <t>6. სანტექნიკური სამუშაოები</t>
  </si>
  <si>
    <t>ხელსაბანი ნიჟარის მონტაჟი, არკოს კრანებით,  შემრევით, დრეკადი მილებით, სიფონით  კომპლექტში</t>
  </si>
  <si>
    <t>ხელსაბანი არკოს კრანებით,  შემრევით, დრეკადი მილებით, სიფონით  კომპლექტში</t>
  </si>
  <si>
    <t>ხელსაბანი ნიჟარის მონტაჟი, არკოს კრანებით,  შემრევით, დრეკადი მილებით, სიფონით  კომპლექტში შშმ პირებისათვის</t>
  </si>
  <si>
    <t xml:space="preserve">შშმ პირებისათვის განკუთვნილი ხელსაბანი არკოს კრანებით,  შემრევით, დრეკადი მილებით, სიფონით  კომპლექტში </t>
  </si>
  <si>
    <t>ხელსაკიდი და სხვა დამხმარე დეტალები შშმ პირებისათვის</t>
  </si>
  <si>
    <t>უნიტაზის მონტაჟი ჩამრეცხით  არკოს ტიპის ონკანით, დრეკადი მილით კომპლექტში</t>
  </si>
  <si>
    <t>უნიტაზი  ჩამრეცხი ავზით</t>
  </si>
  <si>
    <t>გოფრე დ100მმ</t>
  </si>
  <si>
    <t>ცალი</t>
  </si>
  <si>
    <t>უნიტაზის მონტაჟი ჩამრეცხით  არკოს ტიპის ონკანით, დრეკადი მილით კომპლექტში   შშმ პირებისათვის</t>
  </si>
  <si>
    <t>შშმ პირებისათვის განკუთვნილი  უნიტაზი  ჩამრეცხი ავზით</t>
  </si>
  <si>
    <t>საშხაპე ქვედის მონტაჟი საშხაპე შემრევით</t>
  </si>
  <si>
    <t>საშხაპე ქვედი და შხაპი   შემრევით და  სიფონით</t>
  </si>
  <si>
    <t xml:space="preserve"> დ 50 მმ.  ტრაპის მონტაჟი სან/კვანძებში და ჩასარეცხის ოთახში</t>
  </si>
  <si>
    <t>ტრაპი   დ50მმ</t>
  </si>
  <si>
    <t>კანალიზაციის დ 50 მმ. მილები,  ფასონური დელატებით</t>
  </si>
  <si>
    <t>გრ.მ</t>
  </si>
  <si>
    <t>კანალიზაციის პლასტმასის მილის  დ50მმ</t>
  </si>
  <si>
    <t>კანალიზაციის დ 100 მმ. მილები,  ფასონური დელატებით</t>
  </si>
  <si>
    <t>კანალიზაციის პლასტმასის მილის  დ110მმ</t>
  </si>
  <si>
    <t>ფასონური ნაწილები</t>
  </si>
  <si>
    <t>პლასტმასის მუხლი დ100 მმ</t>
  </si>
  <si>
    <t>პლასტმასის მუხლი დ50 მმ</t>
  </si>
  <si>
    <t>პლასტმასის სამკაპი   90        დ100/100 მმ</t>
  </si>
  <si>
    <t>პლასტმასის სამკაპი   90        დ100/50 მმ</t>
  </si>
  <si>
    <t>პლასტმასის სამკაპი   90        დ50/50 მმ</t>
  </si>
  <si>
    <t>პლასტმასის სამკაპი   45       დ50/50 მმ</t>
  </si>
  <si>
    <t>გამწმენდი    დ100</t>
  </si>
  <si>
    <t>პლასტმასის სამაგრი დ100</t>
  </si>
  <si>
    <t>პლასტმასის სამაგრი დ50</t>
  </si>
  <si>
    <t>პლასტმასის ქურო დ110</t>
  </si>
  <si>
    <t>წყალგაყვანილობის დ 20 მმ. (ცივი და ცხელი წყლის მილების მონტაჟი)  ფასონური დელატებით</t>
  </si>
  <si>
    <t>ლ</t>
  </si>
  <si>
    <t xml:space="preserve">პოლიპროპილენის  დ20მმ     </t>
  </si>
  <si>
    <t>წყალგაყვანილობის დ 25 მმ. (ცივი და ცხელი წყლის მილების მონტაჟი) ფასონური დელატებით</t>
  </si>
  <si>
    <t xml:space="preserve">პოლიპროპილენის  დ25მმ    </t>
  </si>
  <si>
    <t>პლასტმასის სამკაპი  დ25/25</t>
  </si>
  <si>
    <t>პლასტმასის სამკაპი  დ25/20</t>
  </si>
  <si>
    <t>პლასტმასის სამკაპი  დ20/20</t>
  </si>
  <si>
    <t>პლასტმასის მუხლი დ25</t>
  </si>
  <si>
    <t>პლასტმასის მუხლი დ20</t>
  </si>
  <si>
    <t>პლასტმასის გადამყვანი  დ25/20</t>
  </si>
  <si>
    <t>ვენტილი დ25</t>
  </si>
  <si>
    <t>ვენტილი დ20</t>
  </si>
  <si>
    <t>7. ელ. სამონტაჟო სამუშაოები</t>
  </si>
  <si>
    <r>
      <t>არმსტრონგის LED სანათი (60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60)სმ   40 ვტ მონტაჟი</t>
    </r>
  </si>
  <si>
    <r>
      <t>არმსტრონგის LED სანათი (60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>60)სმ   40 ვტ მონტაჟი  ჰერმეტული ნესტგამძლე</t>
    </r>
  </si>
  <si>
    <t>გასასვლელი მანიშნებელი სანათი  იდივიდუალური კვებით</t>
  </si>
  <si>
    <t>ელექტრო როზეტი ერთპოლუსიანი დამიწების კონტაქტით</t>
  </si>
  <si>
    <t>ელექტრო როზეტი ორპოლუსიანი დამიწების კონტაქტით</t>
  </si>
  <si>
    <t>ჩამრთველი ერთკლავიშა</t>
  </si>
  <si>
    <t>ჩამრთველი ორკლავიშა</t>
  </si>
  <si>
    <t>სპილენძის ძარღვიანი კაბელი, ორმაგი არაალებადი იზოლაციის, კვეთით 3X1,5 მმ² გოფრირებულ მილში გატარებით</t>
  </si>
  <si>
    <t>იგივე 3X2,5 მმ²  გოფრირებულ მილში გატარებით</t>
  </si>
  <si>
    <t>ელექტრო გამანაწილებლი კოლოფები</t>
  </si>
  <si>
    <t>ელ. გამანაწილებლი ფარი, ინდივიდუალური ანაკრეფი,დაცვის კლასით IP30 კომპლექტსი ავტომატებით</t>
  </si>
  <si>
    <t>გოფრირებული პლასტმასის მილები</t>
  </si>
  <si>
    <t>8. სუსტი დენები</t>
  </si>
  <si>
    <t>ავტომატური სახანძრო სიგნალიზაციის სამისამართო საკონტროლო პანელი, გამმართავი ბლოკით, აკუმულატორით</t>
  </si>
  <si>
    <t>სამისამართო ოპტიკური კვამლმაუწყებელი</t>
  </si>
  <si>
    <t>სახანძრო საგანგაშო ღილაკი</t>
  </si>
  <si>
    <t>აკუსტიკური სიგნალიზატორი შუქფარით</t>
  </si>
  <si>
    <t>სახანძრო სპეციალური კაბელი</t>
  </si>
  <si>
    <t>სხვა დამხმარე მასალები</t>
  </si>
  <si>
    <t>9. ვენტილაცია სველი წერტილის</t>
  </si>
  <si>
    <t>გამწოვი დ=100მმ ვენტილატორების მონტაჟი სან კვანძებში დ=100მმ ნახვრეტის მოწყობით ჭერში</t>
  </si>
  <si>
    <t>დ=100მმ პლასტმასის ჰაერსატარების მონტაჟი</t>
  </si>
  <si>
    <r>
      <t xml:space="preserve">სავენტილაციო ცხაურების მონტაჟი პლასტიკატისა ამსტრონგის შეკიდულ ჭერში (0.2 </t>
    </r>
    <r>
      <rPr>
        <sz val="10"/>
        <color theme="1"/>
        <rFont val="Arial"/>
        <family val="2"/>
        <charset val="204"/>
      </rPr>
      <t>×</t>
    </r>
    <r>
      <rPr>
        <sz val="10"/>
        <color theme="1"/>
        <rFont val="Sylfaen"/>
        <family val="1"/>
        <charset val="204"/>
      </rPr>
      <t xml:space="preserve"> 0.3)მ</t>
    </r>
  </si>
  <si>
    <t>გათბობა- გაგრილების სამუშაოებისა და მატერიალური  რესურსების განფასება მოხდება პროექტის შესაბამისად</t>
  </si>
  <si>
    <t>10. სამედიცინო აირები</t>
  </si>
  <si>
    <t>სამუშაოებია და მატერიალური  რესურსების  განფასება მოხდება პროექტის შესაბამისად</t>
  </si>
  <si>
    <t>სატრანსპორტო ხარჯი</t>
  </si>
  <si>
    <t>ზედნადები ხარჯი</t>
  </si>
  <si>
    <t>გეგმიური დაგროვება</t>
  </si>
  <si>
    <t>გაუთვალისწინებელი ხარჯები</t>
  </si>
  <si>
    <t>საპენსიო დანარიცხი</t>
  </si>
  <si>
    <t xml:space="preserve">დღგ </t>
  </si>
  <si>
    <t>სულ ჯამი</t>
  </si>
  <si>
    <t xml:space="preserve"> 2022წ.</t>
  </si>
  <si>
    <t>%</t>
  </si>
  <si>
    <t xml:space="preserve">Semsrulebeli: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</si>
</sst>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cadNusx"/>
    </font>
    <font>
      <sz val="10"/>
      <name val="AcadNusx"/>
    </font>
    <font>
      <sz val="9"/>
      <name val="AcadNusx"/>
    </font>
    <font>
      <sz val="9"/>
      <name val="AcadMtavr"/>
    </font>
    <font>
      <b/>
      <sz val="11"/>
      <name val="AcadNusx"/>
    </font>
    <font>
      <u/>
      <sz val="9"/>
      <name val="AcadNusx"/>
    </font>
    <font>
      <sz val="11"/>
      <name val="AcadMtavr"/>
    </font>
    <font>
      <u/>
      <sz val="8"/>
      <name val="AcadNusx"/>
    </font>
    <font>
      <sz val="11"/>
      <name val="Times New Roman"/>
      <family val="1"/>
    </font>
    <font>
      <sz val="11"/>
      <name val="AcadNusx"/>
    </font>
    <font>
      <u/>
      <sz val="11"/>
      <name val="AcadNusx"/>
    </font>
    <font>
      <sz val="8"/>
      <name val="AcadNusx"/>
    </font>
    <font>
      <b/>
      <sz val="9"/>
      <name val="AcadNusx"/>
    </font>
    <font>
      <b/>
      <sz val="10"/>
      <name val="AcadNusx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theme="1"/>
      <name val="Calibri"/>
      <family val="2"/>
      <charset val="204"/>
    </font>
    <font>
      <b/>
      <sz val="8.5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Sylfaen"/>
      <family val="1"/>
    </font>
    <font>
      <sz val="10"/>
      <name val="Arial"/>
      <family val="2"/>
    </font>
    <font>
      <b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name val="Sylfaen"/>
      <family val="1"/>
    </font>
    <font>
      <sz val="10"/>
      <name val="Sylfaen"/>
      <family val="1"/>
    </font>
    <font>
      <b/>
      <sz val="10"/>
      <color theme="1"/>
      <name val="Sylfaen"/>
      <family val="1"/>
    </font>
    <font>
      <sz val="10"/>
      <name val="Calibri"/>
      <family val="2"/>
      <charset val="204"/>
    </font>
    <font>
      <b/>
      <sz val="9"/>
      <color theme="1"/>
      <name val="Sylfaen"/>
      <family val="1"/>
      <charset val="204"/>
    </font>
    <font>
      <sz val="10"/>
      <name val="Sylfaen"/>
      <family val="1"/>
      <charset val="204"/>
    </font>
    <font>
      <sz val="9"/>
      <color theme="1"/>
      <name val="Sylfaen"/>
      <family val="1"/>
    </font>
    <font>
      <sz val="10"/>
      <color theme="1"/>
      <name val="Arial"/>
      <family val="2"/>
      <charset val="204"/>
    </font>
    <font>
      <sz val="10"/>
      <name val="Arial"/>
      <charset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DD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8" fillId="0" borderId="0"/>
    <xf numFmtId="0" fontId="39" fillId="0" borderId="0"/>
    <xf numFmtId="9" fontId="39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1" applyFont="1" applyAlignment="1">
      <alignment wrapText="1"/>
    </xf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4" fillId="0" borderId="0" xfId="1" quotePrefix="1" applyFont="1" applyAlignment="1">
      <alignment horizontal="left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6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14" fontId="6" fillId="0" borderId="0" xfId="1" applyNumberFormat="1" applyFont="1" applyAlignment="1">
      <alignment horizontal="left"/>
    </xf>
    <xf numFmtId="14" fontId="15" fillId="0" borderId="0" xfId="1" applyNumberFormat="1" applyFont="1" applyAlignment="1">
      <alignment horizontal="left"/>
    </xf>
    <xf numFmtId="0" fontId="6" fillId="0" borderId="1" xfId="1" applyFont="1" applyBorder="1" applyAlignment="1">
      <alignment horizontal="center"/>
    </xf>
    <xf numFmtId="14" fontId="14" fillId="0" borderId="0" xfId="1" applyNumberFormat="1" applyFont="1" applyAlignment="1">
      <alignment horizontal="left"/>
    </xf>
    <xf numFmtId="14" fontId="6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/>
    <xf numFmtId="0" fontId="4" fillId="0" borderId="6" xfId="1" applyFont="1" applyBorder="1" applyAlignment="1">
      <alignment wrapText="1"/>
    </xf>
    <xf numFmtId="0" fontId="3" fillId="0" borderId="6" xfId="1" applyFont="1" applyBorder="1" applyAlignment="1">
      <alignment wrapText="1"/>
    </xf>
    <xf numFmtId="2" fontId="3" fillId="0" borderId="6" xfId="1" applyNumberFormat="1" applyFont="1" applyBorder="1"/>
    <xf numFmtId="0" fontId="2" fillId="0" borderId="0" xfId="1" applyFont="1"/>
    <xf numFmtId="2" fontId="3" fillId="0" borderId="0" xfId="1" applyNumberFormat="1" applyFont="1"/>
    <xf numFmtId="0" fontId="16" fillId="0" borderId="0" xfId="0" applyFont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4" fontId="22" fillId="2" borderId="0" xfId="0" applyNumberFormat="1" applyFont="1" applyFill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2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2" fontId="23" fillId="2" borderId="6" xfId="0" applyNumberFormat="1" applyFont="1" applyFill="1" applyBorder="1" applyAlignment="1">
      <alignment horizontal="center" vertical="center"/>
    </xf>
    <xf numFmtId="2" fontId="22" fillId="2" borderId="6" xfId="0" applyNumberFormat="1" applyFont="1" applyFill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/>
    </xf>
    <xf numFmtId="2" fontId="23" fillId="2" borderId="6" xfId="0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2" fontId="22" fillId="2" borderId="6" xfId="0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/>
    </xf>
    <xf numFmtId="2" fontId="22" fillId="3" borderId="6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0" fontId="22" fillId="0" borderId="6" xfId="0" applyFont="1" applyBorder="1"/>
    <xf numFmtId="2" fontId="22" fillId="2" borderId="6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left" vertical="center" wrapText="1"/>
    </xf>
    <xf numFmtId="2" fontId="27" fillId="2" borderId="6" xfId="0" applyNumberFormat="1" applyFont="1" applyFill="1" applyBorder="1" applyAlignment="1">
      <alignment horizontal="center" vertical="center"/>
    </xf>
    <xf numFmtId="164" fontId="27" fillId="2" borderId="6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left" vertical="center" wrapText="1"/>
    </xf>
    <xf numFmtId="165" fontId="22" fillId="2" borderId="5" xfId="0" applyNumberFormat="1" applyFont="1" applyFill="1" applyBorder="1" applyAlignment="1">
      <alignment horizontal="center" vertical="center" wrapText="1"/>
    </xf>
    <xf numFmtId="2" fontId="22" fillId="2" borderId="5" xfId="0" applyNumberFormat="1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left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horizontal="left" vertical="center" wrapText="1"/>
    </xf>
    <xf numFmtId="164" fontId="22" fillId="2" borderId="5" xfId="0" applyNumberFormat="1" applyFont="1" applyFill="1" applyBorder="1" applyAlignment="1">
      <alignment horizontal="center" vertical="center" wrapText="1"/>
    </xf>
    <xf numFmtId="0" fontId="16" fillId="0" borderId="6" xfId="0" applyFont="1" applyBorder="1"/>
    <xf numFmtId="49" fontId="22" fillId="0" borderId="6" xfId="0" applyNumberFormat="1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vertical="center" wrapText="1"/>
    </xf>
    <xf numFmtId="0" fontId="27" fillId="2" borderId="6" xfId="0" applyFont="1" applyFill="1" applyBorder="1"/>
    <xf numFmtId="0" fontId="27" fillId="2" borderId="6" xfId="0" applyFont="1" applyFill="1" applyBorder="1" applyAlignment="1">
      <alignment vertical="center"/>
    </xf>
    <xf numFmtId="166" fontId="27" fillId="2" borderId="6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top"/>
    </xf>
    <xf numFmtId="49" fontId="23" fillId="4" borderId="6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/>
    </xf>
    <xf numFmtId="0" fontId="32" fillId="2" borderId="6" xfId="0" applyFont="1" applyFill="1" applyBorder="1"/>
    <xf numFmtId="0" fontId="27" fillId="2" borderId="6" xfId="0" applyFont="1" applyFill="1" applyBorder="1" applyAlignment="1">
      <alignment wrapText="1"/>
    </xf>
    <xf numFmtId="0" fontId="33" fillId="5" borderId="6" xfId="0" applyFont="1" applyFill="1" applyBorder="1" applyAlignment="1">
      <alignment horizontal="center" vertical="center"/>
    </xf>
    <xf numFmtId="2" fontId="33" fillId="5" borderId="6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0" fillId="0" borderId="6" xfId="0" applyBorder="1"/>
    <xf numFmtId="0" fontId="22" fillId="5" borderId="6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 wrapText="1"/>
    </xf>
    <xf numFmtId="2" fontId="22" fillId="5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5" borderId="6" xfId="0" applyFill="1" applyBorder="1"/>
    <xf numFmtId="0" fontId="22" fillId="0" borderId="6" xfId="0" applyFont="1" applyBorder="1" applyAlignment="1">
      <alignment horizontal="center"/>
    </xf>
    <xf numFmtId="2" fontId="22" fillId="0" borderId="5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33" fillId="5" borderId="6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33" fillId="2" borderId="6" xfId="0" applyFont="1" applyFill="1" applyBorder="1" applyAlignment="1">
      <alignment horizontal="left" vertical="center" wrapText="1"/>
    </xf>
    <xf numFmtId="0" fontId="35" fillId="2" borderId="6" xfId="0" applyFont="1" applyFill="1" applyBorder="1" applyAlignment="1">
      <alignment horizontal="center" vertical="center"/>
    </xf>
    <xf numFmtId="0" fontId="36" fillId="2" borderId="6" xfId="0" applyFont="1" applyFill="1" applyBorder="1"/>
    <xf numFmtId="0" fontId="21" fillId="2" borderId="6" xfId="0" applyFont="1" applyFill="1" applyBorder="1" applyAlignment="1">
      <alignment horizontal="center" vertical="center"/>
    </xf>
    <xf numFmtId="2" fontId="36" fillId="2" borderId="6" xfId="0" applyNumberFormat="1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left" vertical="center" wrapText="1"/>
    </xf>
    <xf numFmtId="0" fontId="22" fillId="2" borderId="6" xfId="0" applyFont="1" applyFill="1" applyBorder="1"/>
    <xf numFmtId="0" fontId="27" fillId="0" borderId="6" xfId="0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top"/>
    </xf>
    <xf numFmtId="0" fontId="22" fillId="2" borderId="6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22" fillId="2" borderId="6" xfId="0" applyNumberFormat="1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/>
    </xf>
    <xf numFmtId="164" fontId="23" fillId="5" borderId="6" xfId="0" applyNumberFormat="1" applyFont="1" applyFill="1" applyBorder="1" applyAlignment="1">
      <alignment horizontal="center" vertical="center" wrapText="1"/>
    </xf>
    <xf numFmtId="2" fontId="33" fillId="2" borderId="6" xfId="0" applyNumberFormat="1" applyFont="1" applyFill="1" applyBorder="1" applyAlignment="1">
      <alignment horizontal="center" vertical="center" wrapText="1"/>
    </xf>
    <xf numFmtId="2" fontId="27" fillId="2" borderId="6" xfId="0" applyNumberFormat="1" applyFont="1" applyFill="1" applyBorder="1" applyAlignment="1">
      <alignment horizontal="center" vertical="center" wrapText="1"/>
    </xf>
    <xf numFmtId="165" fontId="22" fillId="2" borderId="6" xfId="0" applyNumberFormat="1" applyFont="1" applyFill="1" applyBorder="1" applyAlignment="1">
      <alignment horizontal="center"/>
    </xf>
    <xf numFmtId="2" fontId="27" fillId="2" borderId="6" xfId="0" applyNumberFormat="1" applyFont="1" applyFill="1" applyBorder="1" applyAlignment="1">
      <alignment horizontal="center"/>
    </xf>
    <xf numFmtId="164" fontId="22" fillId="2" borderId="6" xfId="0" applyNumberFormat="1" applyFont="1" applyFill="1" applyBorder="1" applyAlignment="1">
      <alignment horizontal="center"/>
    </xf>
    <xf numFmtId="0" fontId="23" fillId="5" borderId="6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top"/>
    </xf>
    <xf numFmtId="0" fontId="23" fillId="4" borderId="6" xfId="0" applyFont="1" applyFill="1" applyBorder="1" applyAlignment="1">
      <alignment horizontal="center"/>
    </xf>
    <xf numFmtId="0" fontId="37" fillId="2" borderId="6" xfId="0" applyFont="1" applyFill="1" applyBorder="1" applyAlignment="1">
      <alignment horizontal="center" vertical="center"/>
    </xf>
    <xf numFmtId="0" fontId="29" fillId="0" borderId="6" xfId="2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left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2" fontId="29" fillId="5" borderId="5" xfId="0" applyNumberFormat="1" applyFont="1" applyFill="1" applyBorder="1" applyAlignment="1">
      <alignment horizontal="center" vertical="center" wrapText="1"/>
    </xf>
    <xf numFmtId="2" fontId="36" fillId="2" borderId="5" xfId="0" applyNumberFormat="1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left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vertical="center" wrapText="1"/>
    </xf>
    <xf numFmtId="0" fontId="30" fillId="0" borderId="6" xfId="0" applyFont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left" vertical="center" wrapText="1"/>
    </xf>
    <xf numFmtId="0" fontId="29" fillId="0" borderId="5" xfId="2" applyFont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>
      <alignment wrapText="1"/>
    </xf>
    <xf numFmtId="9" fontId="22" fillId="2" borderId="6" xfId="0" applyNumberFormat="1" applyFont="1" applyFill="1" applyBorder="1" applyAlignment="1">
      <alignment horizontal="center" vertical="center" wrapText="1"/>
    </xf>
    <xf numFmtId="4" fontId="22" fillId="2" borderId="6" xfId="0" applyNumberFormat="1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horizontal="center" wrapText="1"/>
    </xf>
    <xf numFmtId="0" fontId="22" fillId="2" borderId="6" xfId="0" applyFont="1" applyFill="1" applyBorder="1" applyAlignment="1">
      <alignment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/>
    </xf>
    <xf numFmtId="4" fontId="23" fillId="4" borderId="6" xfId="0" applyNumberFormat="1" applyFont="1" applyFill="1" applyBorder="1" applyAlignment="1">
      <alignment horizontal="center" vertical="center"/>
    </xf>
    <xf numFmtId="49" fontId="23" fillId="8" borderId="6" xfId="0" applyNumberFormat="1" applyFont="1" applyFill="1" applyBorder="1" applyAlignment="1">
      <alignment horizontal="left" vertical="center" wrapText="1"/>
    </xf>
    <xf numFmtId="49" fontId="23" fillId="7" borderId="6" xfId="0" applyNumberFormat="1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left" vertical="center"/>
    </xf>
    <xf numFmtId="0" fontId="23" fillId="8" borderId="6" xfId="0" applyFont="1" applyFill="1" applyBorder="1" applyAlignment="1">
      <alignment horizontal="center" vertical="center"/>
    </xf>
    <xf numFmtId="49" fontId="33" fillId="8" borderId="6" xfId="0" applyNumberFormat="1" applyFont="1" applyFill="1" applyBorder="1" applyAlignment="1">
      <alignment horizontal="left" vertical="center" wrapText="1"/>
    </xf>
    <xf numFmtId="0" fontId="23" fillId="8" borderId="6" xfId="0" applyFont="1" applyFill="1" applyBorder="1" applyAlignment="1">
      <alignment horizontal="left" wrapText="1"/>
    </xf>
    <xf numFmtId="0" fontId="23" fillId="8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3" fillId="10" borderId="6" xfId="0" applyFont="1" applyFill="1" applyBorder="1" applyAlignment="1">
      <alignment horizontal="left" vertical="center" wrapText="1"/>
    </xf>
    <xf numFmtId="0" fontId="23" fillId="6" borderId="6" xfId="0" applyFont="1" applyFill="1" applyBorder="1" applyAlignment="1">
      <alignment horizontal="center"/>
    </xf>
    <xf numFmtId="0" fontId="23" fillId="6" borderId="6" xfId="0" applyFont="1" applyFill="1" applyBorder="1" applyAlignment="1">
      <alignment horizontal="center" vertical="center"/>
    </xf>
    <xf numFmtId="49" fontId="23" fillId="11" borderId="6" xfId="0" applyNumberFormat="1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vertical="center" wrapText="1"/>
    </xf>
    <xf numFmtId="49" fontId="23" fillId="13" borderId="6" xfId="0" applyNumberFormat="1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left" vertical="center" wrapText="1"/>
    </xf>
    <xf numFmtId="0" fontId="33" fillId="12" borderId="6" xfId="0" applyFont="1" applyFill="1" applyBorder="1" applyAlignment="1">
      <alignment horizontal="left" vertical="center" wrapText="1"/>
    </xf>
    <xf numFmtId="0" fontId="33" fillId="12" borderId="6" xfId="0" applyFont="1" applyFill="1" applyBorder="1" applyAlignment="1">
      <alignment wrapText="1"/>
    </xf>
    <xf numFmtId="0" fontId="33" fillId="14" borderId="6" xfId="0" applyFont="1" applyFill="1" applyBorder="1" applyAlignment="1">
      <alignment wrapText="1"/>
    </xf>
    <xf numFmtId="0" fontId="23" fillId="14" borderId="6" xfId="0" applyFont="1" applyFill="1" applyBorder="1" applyAlignment="1">
      <alignment horizontal="left" wrapText="1"/>
    </xf>
    <xf numFmtId="0" fontId="23" fillId="14" borderId="6" xfId="0" applyFont="1" applyFill="1" applyBorder="1" applyAlignment="1">
      <alignment horizontal="left" vertical="center" wrapText="1"/>
    </xf>
    <xf numFmtId="49" fontId="23" fillId="9" borderId="3" xfId="0" applyNumberFormat="1" applyFont="1" applyFill="1" applyBorder="1" applyAlignment="1">
      <alignment horizontal="left" vertical="center" wrapText="1"/>
    </xf>
    <xf numFmtId="49" fontId="23" fillId="14" borderId="6" xfId="0" applyNumberFormat="1" applyFont="1" applyFill="1" applyBorder="1" applyAlignment="1">
      <alignment horizontal="left" vertical="center" wrapText="1"/>
    </xf>
    <xf numFmtId="49" fontId="23" fillId="14" borderId="3" xfId="0" applyNumberFormat="1" applyFont="1" applyFill="1" applyBorder="1" applyAlignment="1">
      <alignment horizontal="left" vertical="center" wrapText="1"/>
    </xf>
    <xf numFmtId="0" fontId="23" fillId="15" borderId="6" xfId="0" applyFont="1" applyFill="1" applyBorder="1" applyAlignment="1">
      <alignment horizontal="left" vertical="center" wrapText="1"/>
    </xf>
    <xf numFmtId="0" fontId="23" fillId="15" borderId="6" xfId="0" applyFont="1" applyFill="1" applyBorder="1" applyAlignment="1">
      <alignment horizontal="left" wrapText="1"/>
    </xf>
    <xf numFmtId="0" fontId="23" fillId="15" borderId="6" xfId="0" applyFont="1" applyFill="1" applyBorder="1" applyAlignment="1">
      <alignment wrapText="1"/>
    </xf>
    <xf numFmtId="0" fontId="23" fillId="2" borderId="2" xfId="0" applyFont="1" applyFill="1" applyBorder="1" applyAlignment="1">
      <alignment horizontal="center" vertical="top" wrapText="1"/>
    </xf>
    <xf numFmtId="0" fontId="23" fillId="2" borderId="7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top"/>
    </xf>
    <xf numFmtId="0" fontId="23" fillId="2" borderId="7" xfId="0" applyFont="1" applyFill="1" applyBorder="1" applyAlignment="1">
      <alignment horizontal="center" vertical="top"/>
    </xf>
    <xf numFmtId="0" fontId="23" fillId="2" borderId="5" xfId="0" applyFont="1" applyFill="1" applyBorder="1" applyAlignment="1">
      <alignment horizontal="center" vertical="top"/>
    </xf>
    <xf numFmtId="0" fontId="33" fillId="2" borderId="2" xfId="0" applyFont="1" applyFill="1" applyBorder="1" applyAlignment="1">
      <alignment horizontal="center" vertical="top"/>
    </xf>
    <xf numFmtId="0" fontId="33" fillId="2" borderId="7" xfId="0" applyFont="1" applyFill="1" applyBorder="1" applyAlignment="1">
      <alignment horizontal="center" vertical="top"/>
    </xf>
    <xf numFmtId="0" fontId="33" fillId="2" borderId="5" xfId="0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9" fillId="0" borderId="2" xfId="2" applyFont="1" applyBorder="1" applyAlignment="1">
      <alignment horizontal="center" vertical="top" wrapText="1"/>
    </xf>
    <xf numFmtId="0" fontId="29" fillId="0" borderId="7" xfId="2" applyFont="1" applyBorder="1" applyAlignment="1">
      <alignment horizontal="center" vertical="top" wrapText="1"/>
    </xf>
    <xf numFmtId="49" fontId="23" fillId="0" borderId="7" xfId="0" applyNumberFormat="1" applyFont="1" applyBorder="1" applyAlignment="1">
      <alignment horizontal="center" vertical="top" wrapText="1"/>
    </xf>
    <xf numFmtId="49" fontId="23" fillId="0" borderId="5" xfId="0" applyNumberFormat="1" applyFont="1" applyBorder="1" applyAlignment="1">
      <alignment horizontal="center" vertical="top" wrapText="1"/>
    </xf>
    <xf numFmtId="0" fontId="31" fillId="0" borderId="2" xfId="2" applyFont="1" applyBorder="1" applyAlignment="1">
      <alignment horizontal="center" vertical="top" wrapText="1"/>
    </xf>
    <xf numFmtId="0" fontId="31" fillId="0" borderId="7" xfId="2" applyFont="1" applyBorder="1" applyAlignment="1">
      <alignment horizontal="center" vertical="top" wrapText="1"/>
    </xf>
    <xf numFmtId="49" fontId="31" fillId="0" borderId="7" xfId="2" applyNumberFormat="1" applyFont="1" applyBorder="1" applyAlignment="1">
      <alignment horizontal="center" vertical="top" wrapText="1"/>
    </xf>
    <xf numFmtId="49" fontId="31" fillId="0" borderId="5" xfId="2" applyNumberFormat="1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right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13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left"/>
    </xf>
  </cellXfs>
  <cellStyles count="5">
    <cellStyle name="Normal" xfId="0" builtinId="0"/>
    <cellStyle name="Normal 2" xfId="1" xr:uid="{00000000-0005-0000-0000-000002000000}"/>
    <cellStyle name="Normal 3" xfId="3" xr:uid="{00000000-0005-0000-0000-000003000000}"/>
    <cellStyle name="Normal 3 2" xfId="2" xr:uid="{00000000-0005-0000-0000-000004000000}"/>
    <cellStyle name="Percent 2" xfId="4" xr:uid="{00000000-0005-0000-0000-000005000000}"/>
  </cellStyles>
  <dxfs count="0"/>
  <tableStyles count="0" defaultTableStyle="TableStyleMedium2" defaultPivotStyle="PivotStyleLight16"/>
  <colors>
    <mruColors>
      <color rgb="FFFFFFCC"/>
      <color rgb="FFE5DD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303"/>
  <sheetViews>
    <sheetView tabSelected="1" topLeftCell="A215" zoomScaleNormal="100" workbookViewId="0">
      <selection activeCell="B37" sqref="B37"/>
    </sheetView>
  </sheetViews>
  <sheetFormatPr defaultColWidth="9.36328125" defaultRowHeight="14.5" x14ac:dyDescent="0.35"/>
  <cols>
    <col min="1" max="1" width="4.6328125" customWidth="1"/>
    <col min="2" max="2" width="65.54296875" customWidth="1"/>
    <col min="6" max="6" width="8.36328125" customWidth="1"/>
    <col min="7" max="7" width="12.453125" customWidth="1"/>
    <col min="8" max="8" width="8" customWidth="1"/>
    <col min="9" max="9" width="12.453125" customWidth="1"/>
    <col min="10" max="10" width="7.54296875" customWidth="1"/>
    <col min="11" max="11" width="10.36328125" customWidth="1"/>
    <col min="12" max="12" width="13.453125" customWidth="1"/>
    <col min="13" max="13" width="12.90625" customWidth="1"/>
  </cols>
  <sheetData>
    <row r="1" spans="1:12" ht="23.25" customHeight="1" x14ac:dyDescent="0.4">
      <c r="A1" s="203" t="s">
        <v>38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  <c r="L1" s="204"/>
    </row>
    <row r="2" spans="1:12" ht="23.25" customHeight="1" x14ac:dyDescent="0.35">
      <c r="A2" s="27"/>
      <c r="B2" s="205" t="s">
        <v>39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8" customHeight="1" x14ac:dyDescent="0.35">
      <c r="A3" s="28"/>
      <c r="B3" s="206" t="s">
        <v>40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6" x14ac:dyDescent="0.35">
      <c r="A4" s="207" t="s">
        <v>249</v>
      </c>
      <c r="B4" s="207"/>
      <c r="C4" s="208" t="s">
        <v>41</v>
      </c>
      <c r="D4" s="208"/>
      <c r="E4" s="208"/>
      <c r="F4" s="208"/>
      <c r="G4" s="29"/>
      <c r="H4" s="29"/>
      <c r="I4" s="29"/>
      <c r="J4" s="29"/>
      <c r="K4" s="29"/>
      <c r="L4" s="29"/>
    </row>
    <row r="5" spans="1:12" ht="18" customHeight="1" x14ac:dyDescent="0.35">
      <c r="A5" s="193"/>
      <c r="B5" s="193"/>
      <c r="C5" s="193"/>
      <c r="D5" s="193"/>
      <c r="E5" s="193"/>
      <c r="F5" s="193"/>
      <c r="G5" s="194" t="s">
        <v>42</v>
      </c>
      <c r="H5" s="194"/>
      <c r="I5" s="194"/>
      <c r="J5" s="195" t="e">
        <f>L303</f>
        <v>#VALUE!</v>
      </c>
      <c r="K5" s="196"/>
      <c r="L5" s="30" t="s">
        <v>43</v>
      </c>
    </row>
    <row r="6" spans="1:12" ht="30" customHeight="1" x14ac:dyDescent="0.35">
      <c r="A6" s="183" t="s">
        <v>44</v>
      </c>
      <c r="B6" s="183" t="s">
        <v>45</v>
      </c>
      <c r="C6" s="183" t="s">
        <v>46</v>
      </c>
      <c r="D6" s="197" t="s">
        <v>47</v>
      </c>
      <c r="E6" s="197" t="s">
        <v>48</v>
      </c>
      <c r="F6" s="199" t="s">
        <v>49</v>
      </c>
      <c r="G6" s="200"/>
      <c r="H6" s="199" t="s">
        <v>50</v>
      </c>
      <c r="I6" s="200"/>
      <c r="J6" s="201" t="s">
        <v>51</v>
      </c>
      <c r="K6" s="202"/>
      <c r="L6" s="183" t="s">
        <v>34</v>
      </c>
    </row>
    <row r="7" spans="1:12" ht="30" customHeight="1" x14ac:dyDescent="0.35">
      <c r="A7" s="184"/>
      <c r="B7" s="184"/>
      <c r="C7" s="184"/>
      <c r="D7" s="198"/>
      <c r="E7" s="198"/>
      <c r="F7" s="31" t="s">
        <v>52</v>
      </c>
      <c r="G7" s="31" t="s">
        <v>34</v>
      </c>
      <c r="H7" s="31" t="s">
        <v>52</v>
      </c>
      <c r="I7" s="31" t="s">
        <v>34</v>
      </c>
      <c r="J7" s="31" t="s">
        <v>52</v>
      </c>
      <c r="K7" s="31" t="s">
        <v>34</v>
      </c>
      <c r="L7" s="184"/>
    </row>
    <row r="8" spans="1:12" x14ac:dyDescent="0.3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</row>
    <row r="9" spans="1:12" s="35" customFormat="1" ht="20.149999999999999" customHeight="1" x14ac:dyDescent="0.35">
      <c r="A9" s="33"/>
      <c r="B9" s="34" t="s">
        <v>53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x14ac:dyDescent="0.35">
      <c r="A10" s="36">
        <v>1</v>
      </c>
      <c r="B10" s="165" t="s">
        <v>54</v>
      </c>
      <c r="C10" s="37" t="s">
        <v>55</v>
      </c>
      <c r="D10" s="37"/>
      <c r="E10" s="38">
        <f>0.9*2.15*17</f>
        <v>32.895000000000003</v>
      </c>
      <c r="F10" s="39"/>
      <c r="G10" s="39"/>
      <c r="H10" s="39"/>
      <c r="I10" s="39">
        <f>H10*E10</f>
        <v>0</v>
      </c>
      <c r="J10" s="39"/>
      <c r="K10" s="39"/>
      <c r="L10" s="40">
        <f t="shared" ref="L10:L77" si="0">K10+I10+G10</f>
        <v>0</v>
      </c>
    </row>
    <row r="11" spans="1:12" x14ac:dyDescent="0.35">
      <c r="A11" s="36">
        <v>2</v>
      </c>
      <c r="B11" s="166" t="s">
        <v>35</v>
      </c>
      <c r="C11" s="37" t="s">
        <v>55</v>
      </c>
      <c r="D11" s="37"/>
      <c r="E11" s="38">
        <f>0.9*2.15*24</f>
        <v>46.44</v>
      </c>
      <c r="F11" s="41"/>
      <c r="G11" s="41"/>
      <c r="H11" s="39"/>
      <c r="I11" s="39">
        <f t="shared" ref="I11:I74" si="1">H11*E11</f>
        <v>0</v>
      </c>
      <c r="J11" s="41"/>
      <c r="K11" s="41"/>
      <c r="L11" s="40">
        <f t="shared" si="0"/>
        <v>0</v>
      </c>
    </row>
    <row r="12" spans="1:12" ht="27" x14ac:dyDescent="0.35">
      <c r="A12" s="36">
        <v>3</v>
      </c>
      <c r="B12" s="166" t="s">
        <v>56</v>
      </c>
      <c r="C12" s="37" t="s">
        <v>55</v>
      </c>
      <c r="D12" s="37"/>
      <c r="E12" s="38">
        <f>1.2*1.2*16+1.3*1.2*7</f>
        <v>33.96</v>
      </c>
      <c r="F12" s="41"/>
      <c r="G12" s="41"/>
      <c r="H12" s="39"/>
      <c r="I12" s="39">
        <f t="shared" si="1"/>
        <v>0</v>
      </c>
      <c r="J12" s="41"/>
      <c r="K12" s="41"/>
      <c r="L12" s="40">
        <f t="shared" si="0"/>
        <v>0</v>
      </c>
    </row>
    <row r="13" spans="1:12" x14ac:dyDescent="0.35">
      <c r="A13" s="36">
        <v>4</v>
      </c>
      <c r="B13" s="166" t="s">
        <v>57</v>
      </c>
      <c r="C13" s="37" t="s">
        <v>58</v>
      </c>
      <c r="D13" s="37"/>
      <c r="E13" s="38">
        <v>62</v>
      </c>
      <c r="F13" s="39"/>
      <c r="G13" s="39"/>
      <c r="H13" s="39"/>
      <c r="I13" s="39">
        <f t="shared" si="1"/>
        <v>0</v>
      </c>
      <c r="J13" s="39"/>
      <c r="K13" s="39"/>
      <c r="L13" s="40">
        <f t="shared" si="0"/>
        <v>0</v>
      </c>
    </row>
    <row r="14" spans="1:12" x14ac:dyDescent="0.35">
      <c r="A14" s="36">
        <v>5</v>
      </c>
      <c r="B14" s="166" t="s">
        <v>59</v>
      </c>
      <c r="C14" s="37" t="s">
        <v>58</v>
      </c>
      <c r="D14" s="37"/>
      <c r="E14" s="38">
        <v>8</v>
      </c>
      <c r="F14" s="39"/>
      <c r="G14" s="39"/>
      <c r="H14" s="39"/>
      <c r="I14" s="39">
        <f t="shared" si="1"/>
        <v>0</v>
      </c>
      <c r="J14" s="39"/>
      <c r="K14" s="39"/>
      <c r="L14" s="40">
        <f t="shared" si="0"/>
        <v>0</v>
      </c>
    </row>
    <row r="15" spans="1:12" x14ac:dyDescent="0.35">
      <c r="A15" s="36">
        <v>6</v>
      </c>
      <c r="B15" s="166" t="s">
        <v>60</v>
      </c>
      <c r="C15" s="37" t="s">
        <v>55</v>
      </c>
      <c r="D15" s="37"/>
      <c r="E15" s="38">
        <v>495</v>
      </c>
      <c r="F15" s="39"/>
      <c r="G15" s="39"/>
      <c r="H15" s="39"/>
      <c r="I15" s="39">
        <f t="shared" si="1"/>
        <v>0</v>
      </c>
      <c r="J15" s="39"/>
      <c r="K15" s="39"/>
      <c r="L15" s="40">
        <f t="shared" si="0"/>
        <v>0</v>
      </c>
    </row>
    <row r="16" spans="1:12" x14ac:dyDescent="0.35">
      <c r="A16" s="36">
        <v>7</v>
      </c>
      <c r="B16" s="166" t="s">
        <v>61</v>
      </c>
      <c r="C16" s="37" t="s">
        <v>55</v>
      </c>
      <c r="D16" s="37"/>
      <c r="E16" s="42">
        <v>19</v>
      </c>
      <c r="F16" s="41"/>
      <c r="G16" s="41"/>
      <c r="H16" s="39"/>
      <c r="I16" s="39">
        <f t="shared" si="1"/>
        <v>0</v>
      </c>
      <c r="J16" s="41"/>
      <c r="K16" s="41"/>
      <c r="L16" s="40">
        <f t="shared" si="0"/>
        <v>0</v>
      </c>
    </row>
    <row r="17" spans="1:12" x14ac:dyDescent="0.35">
      <c r="A17" s="36">
        <v>8</v>
      </c>
      <c r="B17" s="166" t="s">
        <v>62</v>
      </c>
      <c r="C17" s="43" t="s">
        <v>58</v>
      </c>
      <c r="D17" s="43"/>
      <c r="E17" s="42">
        <v>20</v>
      </c>
      <c r="F17" s="41"/>
      <c r="G17" s="41"/>
      <c r="H17" s="39"/>
      <c r="I17" s="39">
        <f t="shared" si="1"/>
        <v>0</v>
      </c>
      <c r="J17" s="41"/>
      <c r="K17" s="41"/>
      <c r="L17" s="40">
        <f t="shared" si="0"/>
        <v>0</v>
      </c>
    </row>
    <row r="18" spans="1:12" ht="27" x14ac:dyDescent="0.35">
      <c r="A18" s="36">
        <v>9</v>
      </c>
      <c r="B18" s="166" t="s">
        <v>63</v>
      </c>
      <c r="C18" s="36" t="s">
        <v>64</v>
      </c>
      <c r="D18" s="36"/>
      <c r="E18" s="38">
        <v>820</v>
      </c>
      <c r="F18" s="44"/>
      <c r="G18" s="44"/>
      <c r="H18" s="39"/>
      <c r="I18" s="39">
        <f t="shared" si="1"/>
        <v>0</v>
      </c>
      <c r="J18" s="39"/>
      <c r="K18" s="39"/>
      <c r="L18" s="40">
        <f t="shared" si="0"/>
        <v>0</v>
      </c>
    </row>
    <row r="19" spans="1:12" x14ac:dyDescent="0.35">
      <c r="A19" s="36">
        <v>10</v>
      </c>
      <c r="B19" s="165" t="s">
        <v>65</v>
      </c>
      <c r="C19" s="36" t="s">
        <v>58</v>
      </c>
      <c r="D19" s="36"/>
      <c r="E19" s="38">
        <v>35</v>
      </c>
      <c r="F19" s="39"/>
      <c r="G19" s="39"/>
      <c r="H19" s="39"/>
      <c r="I19" s="39">
        <f t="shared" si="1"/>
        <v>0</v>
      </c>
      <c r="J19" s="39"/>
      <c r="K19" s="39"/>
      <c r="L19" s="40">
        <f t="shared" si="0"/>
        <v>0</v>
      </c>
    </row>
    <row r="20" spans="1:12" x14ac:dyDescent="0.35">
      <c r="A20" s="36">
        <v>11</v>
      </c>
      <c r="B20" s="165" t="s">
        <v>66</v>
      </c>
      <c r="C20" s="36" t="s">
        <v>58</v>
      </c>
      <c r="D20" s="36"/>
      <c r="E20" s="38">
        <v>58</v>
      </c>
      <c r="F20" s="39"/>
      <c r="G20" s="39"/>
      <c r="H20" s="39"/>
      <c r="I20" s="39">
        <f t="shared" si="1"/>
        <v>0</v>
      </c>
      <c r="J20" s="39"/>
      <c r="K20" s="39"/>
      <c r="L20" s="40">
        <f t="shared" si="0"/>
        <v>0</v>
      </c>
    </row>
    <row r="21" spans="1:12" x14ac:dyDescent="0.35">
      <c r="A21" s="36">
        <v>12</v>
      </c>
      <c r="B21" s="165" t="s">
        <v>67</v>
      </c>
      <c r="C21" s="45" t="s">
        <v>68</v>
      </c>
      <c r="D21" s="43"/>
      <c r="E21" s="38">
        <v>16</v>
      </c>
      <c r="F21" s="39"/>
      <c r="G21" s="39"/>
      <c r="H21" s="39"/>
      <c r="I21" s="39">
        <f t="shared" si="1"/>
        <v>0</v>
      </c>
      <c r="J21" s="39"/>
      <c r="K21" s="39"/>
      <c r="L21" s="40">
        <f t="shared" si="0"/>
        <v>0</v>
      </c>
    </row>
    <row r="22" spans="1:12" x14ac:dyDescent="0.35">
      <c r="A22" s="36">
        <v>13</v>
      </c>
      <c r="B22" s="165" t="s">
        <v>69</v>
      </c>
      <c r="C22" s="45" t="s">
        <v>68</v>
      </c>
      <c r="D22" s="43"/>
      <c r="E22" s="38">
        <v>4</v>
      </c>
      <c r="F22" s="39"/>
      <c r="G22" s="39"/>
      <c r="H22" s="39"/>
      <c r="I22" s="39">
        <f t="shared" si="1"/>
        <v>0</v>
      </c>
      <c r="J22" s="39"/>
      <c r="K22" s="39"/>
      <c r="L22" s="40">
        <f t="shared" si="0"/>
        <v>0</v>
      </c>
    </row>
    <row r="23" spans="1:12" x14ac:dyDescent="0.35">
      <c r="A23" s="36">
        <v>14</v>
      </c>
      <c r="B23" s="165" t="s">
        <v>70</v>
      </c>
      <c r="C23" s="45" t="s">
        <v>68</v>
      </c>
      <c r="D23" s="43"/>
      <c r="E23" s="38">
        <v>4</v>
      </c>
      <c r="F23" s="39"/>
      <c r="G23" s="39"/>
      <c r="H23" s="39"/>
      <c r="I23" s="39">
        <f t="shared" si="1"/>
        <v>0</v>
      </c>
      <c r="J23" s="39"/>
      <c r="K23" s="39"/>
      <c r="L23" s="40">
        <f t="shared" si="0"/>
        <v>0</v>
      </c>
    </row>
    <row r="24" spans="1:12" ht="27" x14ac:dyDescent="0.35">
      <c r="A24" s="36">
        <v>15</v>
      </c>
      <c r="B24" s="166" t="s">
        <v>71</v>
      </c>
      <c r="C24" s="36" t="s">
        <v>72</v>
      </c>
      <c r="D24" s="36"/>
      <c r="E24" s="38">
        <f>1.6*16+57</f>
        <v>82.6</v>
      </c>
      <c r="F24" s="39"/>
      <c r="G24" s="39"/>
      <c r="H24" s="39"/>
      <c r="I24" s="39">
        <f t="shared" si="1"/>
        <v>0</v>
      </c>
      <c r="J24" s="39"/>
      <c r="K24" s="39"/>
      <c r="L24" s="40">
        <f t="shared" si="0"/>
        <v>0</v>
      </c>
    </row>
    <row r="25" spans="1:12" x14ac:dyDescent="0.35">
      <c r="A25" s="36">
        <v>16</v>
      </c>
      <c r="B25" s="165" t="s">
        <v>73</v>
      </c>
      <c r="C25" s="36" t="s">
        <v>64</v>
      </c>
      <c r="D25" s="36"/>
      <c r="E25" s="38">
        <v>60</v>
      </c>
      <c r="F25" s="39"/>
      <c r="G25" s="39"/>
      <c r="H25" s="39"/>
      <c r="I25" s="39">
        <f t="shared" si="1"/>
        <v>0</v>
      </c>
      <c r="J25" s="39"/>
      <c r="K25" s="39"/>
      <c r="L25" s="40">
        <f t="shared" si="0"/>
        <v>0</v>
      </c>
    </row>
    <row r="26" spans="1:12" ht="27" x14ac:dyDescent="0.35">
      <c r="A26" s="36">
        <v>17</v>
      </c>
      <c r="B26" s="166" t="s">
        <v>74</v>
      </c>
      <c r="C26" s="36" t="s">
        <v>64</v>
      </c>
      <c r="D26" s="36"/>
      <c r="E26" s="38">
        <v>80</v>
      </c>
      <c r="F26" s="44"/>
      <c r="G26" s="44"/>
      <c r="H26" s="39"/>
      <c r="I26" s="39">
        <f t="shared" si="1"/>
        <v>0</v>
      </c>
      <c r="J26" s="39"/>
      <c r="K26" s="39">
        <f>J26*E26</f>
        <v>0</v>
      </c>
      <c r="L26" s="40">
        <f t="shared" si="0"/>
        <v>0</v>
      </c>
    </row>
    <row r="27" spans="1:12" ht="27" x14ac:dyDescent="0.35">
      <c r="A27" s="36">
        <v>18</v>
      </c>
      <c r="B27" s="165" t="s">
        <v>75</v>
      </c>
      <c r="C27" s="36" t="s">
        <v>58</v>
      </c>
      <c r="D27" s="36"/>
      <c r="E27" s="38">
        <v>16</v>
      </c>
      <c r="F27" s="44"/>
      <c r="G27" s="44"/>
      <c r="H27" s="39"/>
      <c r="I27" s="39">
        <f t="shared" si="1"/>
        <v>0</v>
      </c>
      <c r="J27" s="39"/>
      <c r="K27" s="39">
        <f t="shared" ref="K27:K90" si="2">J27*E27</f>
        <v>0</v>
      </c>
      <c r="L27" s="40">
        <f t="shared" si="0"/>
        <v>0</v>
      </c>
    </row>
    <row r="28" spans="1:12" x14ac:dyDescent="0.35">
      <c r="A28" s="36">
        <v>19</v>
      </c>
      <c r="B28" s="167" t="s">
        <v>76</v>
      </c>
      <c r="C28" s="45" t="s">
        <v>55</v>
      </c>
      <c r="D28" s="45"/>
      <c r="E28" s="38">
        <v>338</v>
      </c>
      <c r="F28" s="39"/>
      <c r="G28" s="39"/>
      <c r="H28" s="39"/>
      <c r="I28" s="39">
        <f t="shared" si="1"/>
        <v>0</v>
      </c>
      <c r="J28" s="39"/>
      <c r="K28" s="39">
        <f t="shared" si="2"/>
        <v>0</v>
      </c>
      <c r="L28" s="40">
        <f t="shared" si="0"/>
        <v>0</v>
      </c>
    </row>
    <row r="29" spans="1:12" x14ac:dyDescent="0.35">
      <c r="A29" s="36">
        <v>20</v>
      </c>
      <c r="B29" s="165" t="s">
        <v>77</v>
      </c>
      <c r="C29" s="45" t="s">
        <v>55</v>
      </c>
      <c r="D29" s="45"/>
      <c r="E29" s="38">
        <f>81+38</f>
        <v>119</v>
      </c>
      <c r="F29" s="39"/>
      <c r="G29" s="39"/>
      <c r="H29" s="39"/>
      <c r="I29" s="39">
        <f t="shared" si="1"/>
        <v>0</v>
      </c>
      <c r="J29" s="39"/>
      <c r="K29" s="39">
        <f t="shared" si="2"/>
        <v>0</v>
      </c>
      <c r="L29" s="40">
        <f t="shared" si="0"/>
        <v>0</v>
      </c>
    </row>
    <row r="30" spans="1:12" ht="27" x14ac:dyDescent="0.35">
      <c r="A30" s="36">
        <v>21</v>
      </c>
      <c r="B30" s="167" t="s">
        <v>78</v>
      </c>
      <c r="C30" s="36" t="s">
        <v>58</v>
      </c>
      <c r="D30" s="36"/>
      <c r="E30" s="38">
        <v>24</v>
      </c>
      <c r="F30" s="39"/>
      <c r="G30" s="39"/>
      <c r="H30" s="39"/>
      <c r="I30" s="39">
        <f t="shared" si="1"/>
        <v>0</v>
      </c>
      <c r="J30" s="39"/>
      <c r="K30" s="39">
        <f t="shared" si="2"/>
        <v>0</v>
      </c>
      <c r="L30" s="40">
        <f t="shared" si="0"/>
        <v>0</v>
      </c>
    </row>
    <row r="31" spans="1:12" x14ac:dyDescent="0.35">
      <c r="A31" s="36">
        <v>22</v>
      </c>
      <c r="B31" s="167" t="s">
        <v>79</v>
      </c>
      <c r="C31" s="43" t="s">
        <v>72</v>
      </c>
      <c r="D31" s="43"/>
      <c r="E31" s="42">
        <f>524*1.1</f>
        <v>576.40000000000009</v>
      </c>
      <c r="F31" s="44"/>
      <c r="G31" s="44"/>
      <c r="H31" s="44"/>
      <c r="I31" s="39">
        <f t="shared" si="1"/>
        <v>0</v>
      </c>
      <c r="J31" s="44"/>
      <c r="K31" s="39">
        <f t="shared" si="2"/>
        <v>0</v>
      </c>
      <c r="L31" s="40">
        <f t="shared" si="0"/>
        <v>0</v>
      </c>
    </row>
    <row r="32" spans="1:12" ht="27" x14ac:dyDescent="0.35">
      <c r="A32" s="36">
        <v>23</v>
      </c>
      <c r="B32" s="165" t="s">
        <v>80</v>
      </c>
      <c r="C32" s="43" t="s">
        <v>72</v>
      </c>
      <c r="D32" s="43"/>
      <c r="E32" s="38">
        <v>17</v>
      </c>
      <c r="F32" s="44"/>
      <c r="G32" s="44"/>
      <c r="H32" s="44"/>
      <c r="I32" s="39">
        <f t="shared" si="1"/>
        <v>0</v>
      </c>
      <c r="J32" s="44"/>
      <c r="K32" s="39">
        <f t="shared" si="2"/>
        <v>0</v>
      </c>
      <c r="L32" s="40">
        <f t="shared" si="0"/>
        <v>0</v>
      </c>
    </row>
    <row r="33" spans="1:12" x14ac:dyDescent="0.35">
      <c r="A33" s="36">
        <v>24</v>
      </c>
      <c r="B33" s="167" t="s">
        <v>81</v>
      </c>
      <c r="C33" s="43" t="s">
        <v>72</v>
      </c>
      <c r="D33" s="43"/>
      <c r="E33" s="42">
        <v>555.20000000000005</v>
      </c>
      <c r="F33" s="44"/>
      <c r="G33" s="44"/>
      <c r="H33" s="44"/>
      <c r="I33" s="39">
        <f t="shared" si="1"/>
        <v>0</v>
      </c>
      <c r="J33" s="44"/>
      <c r="K33" s="39">
        <f t="shared" si="2"/>
        <v>0</v>
      </c>
      <c r="L33" s="40">
        <f t="shared" si="0"/>
        <v>0</v>
      </c>
    </row>
    <row r="34" spans="1:12" ht="27" x14ac:dyDescent="0.35">
      <c r="A34" s="36">
        <v>25</v>
      </c>
      <c r="B34" s="167" t="s">
        <v>82</v>
      </c>
      <c r="C34" s="36" t="s">
        <v>83</v>
      </c>
      <c r="D34" s="36"/>
      <c r="E34" s="38">
        <v>42.3</v>
      </c>
      <c r="F34" s="39"/>
      <c r="G34" s="39">
        <f>F34*E34</f>
        <v>0</v>
      </c>
      <c r="H34" s="39"/>
      <c r="I34" s="39">
        <f t="shared" si="1"/>
        <v>0</v>
      </c>
      <c r="J34" s="39"/>
      <c r="K34" s="39">
        <f t="shared" si="2"/>
        <v>0</v>
      </c>
      <c r="L34" s="40">
        <f t="shared" si="0"/>
        <v>0</v>
      </c>
    </row>
    <row r="35" spans="1:12" ht="27" x14ac:dyDescent="0.35">
      <c r="A35" s="36">
        <v>26</v>
      </c>
      <c r="B35" s="167" t="s">
        <v>84</v>
      </c>
      <c r="C35" s="36" t="s">
        <v>85</v>
      </c>
      <c r="D35" s="36"/>
      <c r="E35" s="38">
        <f>E34*1.8</f>
        <v>76.14</v>
      </c>
      <c r="F35" s="39"/>
      <c r="G35" s="39">
        <f t="shared" ref="G35:G98" si="3">F35*E35</f>
        <v>0</v>
      </c>
      <c r="H35" s="39"/>
      <c r="I35" s="39">
        <f t="shared" si="1"/>
        <v>0</v>
      </c>
      <c r="J35" s="39"/>
      <c r="K35" s="39">
        <f t="shared" si="2"/>
        <v>0</v>
      </c>
      <c r="L35" s="40">
        <f t="shared" si="0"/>
        <v>0</v>
      </c>
    </row>
    <row r="36" spans="1:12" x14ac:dyDescent="0.35">
      <c r="A36" s="36">
        <v>27</v>
      </c>
      <c r="B36" s="167" t="s">
        <v>86</v>
      </c>
      <c r="C36" s="36" t="s">
        <v>85</v>
      </c>
      <c r="D36" s="36"/>
      <c r="E36" s="38">
        <v>84</v>
      </c>
      <c r="F36" s="39"/>
      <c r="G36" s="39">
        <f t="shared" si="3"/>
        <v>0</v>
      </c>
      <c r="H36" s="39"/>
      <c r="I36" s="39">
        <f t="shared" si="1"/>
        <v>0</v>
      </c>
      <c r="J36" s="39"/>
      <c r="K36" s="39">
        <f t="shared" si="2"/>
        <v>0</v>
      </c>
      <c r="L36" s="40">
        <f t="shared" si="0"/>
        <v>0</v>
      </c>
    </row>
    <row r="37" spans="1:12" ht="20.149999999999999" customHeight="1" x14ac:dyDescent="0.35">
      <c r="A37" s="33"/>
      <c r="B37" s="34" t="s">
        <v>87</v>
      </c>
      <c r="C37" s="46"/>
      <c r="D37" s="46"/>
      <c r="E37" s="47"/>
      <c r="F37" s="47"/>
      <c r="G37" s="39">
        <f t="shared" si="3"/>
        <v>0</v>
      </c>
      <c r="H37" s="47"/>
      <c r="I37" s="39">
        <f t="shared" si="1"/>
        <v>0</v>
      </c>
      <c r="J37" s="47"/>
      <c r="K37" s="39">
        <f t="shared" si="2"/>
        <v>0</v>
      </c>
      <c r="L37" s="40">
        <f t="shared" si="0"/>
        <v>0</v>
      </c>
    </row>
    <row r="38" spans="1:12" ht="20.149999999999999" customHeight="1" x14ac:dyDescent="0.35">
      <c r="A38" s="48"/>
      <c r="B38" s="49" t="s">
        <v>88</v>
      </c>
      <c r="C38" s="41"/>
      <c r="D38" s="41"/>
      <c r="E38" s="44"/>
      <c r="F38" s="44"/>
      <c r="G38" s="39">
        <f t="shared" si="3"/>
        <v>0</v>
      </c>
      <c r="H38" s="44"/>
      <c r="I38" s="39">
        <f t="shared" si="1"/>
        <v>0</v>
      </c>
      <c r="J38" s="44"/>
      <c r="K38" s="39">
        <f t="shared" si="2"/>
        <v>0</v>
      </c>
      <c r="L38" s="40">
        <f t="shared" si="0"/>
        <v>0</v>
      </c>
    </row>
    <row r="39" spans="1:12" x14ac:dyDescent="0.35">
      <c r="A39" s="177">
        <v>28</v>
      </c>
      <c r="B39" s="164" t="s">
        <v>89</v>
      </c>
      <c r="C39" s="50" t="s">
        <v>55</v>
      </c>
      <c r="D39" s="50"/>
      <c r="E39" s="51">
        <v>555.20000000000005</v>
      </c>
      <c r="F39" s="52"/>
      <c r="G39" s="39">
        <f t="shared" si="3"/>
        <v>0</v>
      </c>
      <c r="H39" s="53"/>
      <c r="I39" s="39">
        <f t="shared" si="1"/>
        <v>0</v>
      </c>
      <c r="J39" s="53"/>
      <c r="K39" s="39">
        <f t="shared" si="2"/>
        <v>0</v>
      </c>
      <c r="L39" s="40">
        <f t="shared" si="0"/>
        <v>0</v>
      </c>
    </row>
    <row r="40" spans="1:12" x14ac:dyDescent="0.35">
      <c r="A40" s="178"/>
      <c r="B40" s="54" t="s">
        <v>90</v>
      </c>
      <c r="C40" s="32" t="s">
        <v>91</v>
      </c>
      <c r="D40" s="55">
        <v>1</v>
      </c>
      <c r="E40" s="56">
        <f>E39*D40</f>
        <v>555.20000000000005</v>
      </c>
      <c r="F40" s="53"/>
      <c r="G40" s="39">
        <f t="shared" si="3"/>
        <v>0</v>
      </c>
      <c r="H40" s="53"/>
      <c r="I40" s="39">
        <f t="shared" si="1"/>
        <v>0</v>
      </c>
      <c r="J40" s="53"/>
      <c r="K40" s="39">
        <f t="shared" si="2"/>
        <v>0</v>
      </c>
      <c r="L40" s="40">
        <f t="shared" si="0"/>
        <v>0</v>
      </c>
    </row>
    <row r="41" spans="1:12" x14ac:dyDescent="0.35">
      <c r="A41" s="178"/>
      <c r="B41" s="57" t="s">
        <v>92</v>
      </c>
      <c r="C41" s="31" t="s">
        <v>43</v>
      </c>
      <c r="D41" s="58">
        <v>1.8700000000000001E-2</v>
      </c>
      <c r="E41" s="59">
        <f>D41*E39</f>
        <v>10.382240000000001</v>
      </c>
      <c r="F41" s="59"/>
      <c r="G41" s="39">
        <f t="shared" si="3"/>
        <v>0</v>
      </c>
      <c r="H41" s="59"/>
      <c r="I41" s="39">
        <f t="shared" si="1"/>
        <v>0</v>
      </c>
      <c r="J41" s="59"/>
      <c r="K41" s="39">
        <f t="shared" si="2"/>
        <v>0</v>
      </c>
      <c r="L41" s="40">
        <f t="shared" si="0"/>
        <v>0</v>
      </c>
    </row>
    <row r="42" spans="1:12" ht="15.75" customHeight="1" x14ac:dyDescent="0.35">
      <c r="A42" s="178"/>
      <c r="B42" s="60" t="s">
        <v>93</v>
      </c>
      <c r="C42" s="31" t="s">
        <v>94</v>
      </c>
      <c r="D42" s="61">
        <v>4.9000000000000002E-2</v>
      </c>
      <c r="E42" s="53">
        <f>D42*E39</f>
        <v>27.204800000000002</v>
      </c>
      <c r="F42" s="53"/>
      <c r="G42" s="39">
        <f t="shared" si="3"/>
        <v>0</v>
      </c>
      <c r="H42" s="53"/>
      <c r="I42" s="39">
        <f t="shared" si="1"/>
        <v>0</v>
      </c>
      <c r="J42" s="53"/>
      <c r="K42" s="39">
        <f t="shared" si="2"/>
        <v>0</v>
      </c>
      <c r="L42" s="40">
        <f t="shared" si="0"/>
        <v>0</v>
      </c>
    </row>
    <row r="43" spans="1:12" ht="15.75" customHeight="1" x14ac:dyDescent="0.35">
      <c r="A43" s="178"/>
      <c r="B43" s="60" t="s">
        <v>95</v>
      </c>
      <c r="C43" s="31" t="s">
        <v>85</v>
      </c>
      <c r="D43" s="61">
        <v>1.2999999999999999E-2</v>
      </c>
      <c r="E43" s="53">
        <f>D43*E39</f>
        <v>7.2176</v>
      </c>
      <c r="F43" s="53"/>
      <c r="G43" s="39">
        <f t="shared" si="3"/>
        <v>0</v>
      </c>
      <c r="H43" s="53"/>
      <c r="I43" s="39">
        <f t="shared" si="1"/>
        <v>0</v>
      </c>
      <c r="J43" s="53"/>
      <c r="K43" s="39">
        <f t="shared" si="2"/>
        <v>0</v>
      </c>
      <c r="L43" s="40">
        <f t="shared" si="0"/>
        <v>0</v>
      </c>
    </row>
    <row r="44" spans="1:12" ht="15.75" customHeight="1" x14ac:dyDescent="0.35">
      <c r="A44" s="179"/>
      <c r="B44" s="62" t="s">
        <v>96</v>
      </c>
      <c r="C44" s="31" t="s">
        <v>43</v>
      </c>
      <c r="D44" s="31">
        <v>6.3600000000000004E-2</v>
      </c>
      <c r="E44" s="53">
        <f>E39*D44</f>
        <v>35.310720000000003</v>
      </c>
      <c r="F44" s="53"/>
      <c r="G44" s="39">
        <f t="shared" si="3"/>
        <v>0</v>
      </c>
      <c r="H44" s="53"/>
      <c r="I44" s="39">
        <f t="shared" si="1"/>
        <v>0</v>
      </c>
      <c r="J44" s="53"/>
      <c r="K44" s="39">
        <f t="shared" si="2"/>
        <v>0</v>
      </c>
      <c r="L44" s="40">
        <f t="shared" si="0"/>
        <v>0</v>
      </c>
    </row>
    <row r="45" spans="1:12" ht="27" x14ac:dyDescent="0.35">
      <c r="A45" s="185">
        <v>29</v>
      </c>
      <c r="B45" s="163" t="s">
        <v>97</v>
      </c>
      <c r="C45" s="50" t="s">
        <v>55</v>
      </c>
      <c r="D45" s="50"/>
      <c r="E45" s="51">
        <v>72</v>
      </c>
      <c r="F45" s="53"/>
      <c r="G45" s="39">
        <f t="shared" si="3"/>
        <v>0</v>
      </c>
      <c r="H45" s="53"/>
      <c r="I45" s="39">
        <f t="shared" si="1"/>
        <v>0</v>
      </c>
      <c r="J45" s="53"/>
      <c r="K45" s="39">
        <f t="shared" si="2"/>
        <v>0</v>
      </c>
      <c r="L45" s="40">
        <f t="shared" si="0"/>
        <v>0</v>
      </c>
    </row>
    <row r="46" spans="1:12" x14ac:dyDescent="0.35">
      <c r="A46" s="186"/>
      <c r="B46" s="54" t="s">
        <v>90</v>
      </c>
      <c r="C46" s="32" t="s">
        <v>91</v>
      </c>
      <c r="D46" s="55">
        <v>1</v>
      </c>
      <c r="E46" s="56">
        <f>E45*D46</f>
        <v>72</v>
      </c>
      <c r="F46" s="53"/>
      <c r="G46" s="39">
        <f t="shared" si="3"/>
        <v>0</v>
      </c>
      <c r="H46" s="39"/>
      <c r="I46" s="39">
        <f t="shared" si="1"/>
        <v>0</v>
      </c>
      <c r="J46" s="39"/>
      <c r="K46" s="39">
        <f t="shared" si="2"/>
        <v>0</v>
      </c>
      <c r="L46" s="40">
        <f t="shared" si="0"/>
        <v>0</v>
      </c>
    </row>
    <row r="47" spans="1:12" x14ac:dyDescent="0.35">
      <c r="A47" s="186"/>
      <c r="B47" s="57" t="s">
        <v>92</v>
      </c>
      <c r="C47" s="31" t="s">
        <v>43</v>
      </c>
      <c r="D47" s="63">
        <v>0.02</v>
      </c>
      <c r="E47" s="59">
        <f>D47*E45</f>
        <v>1.44</v>
      </c>
      <c r="F47" s="59"/>
      <c r="G47" s="39">
        <f t="shared" si="3"/>
        <v>0</v>
      </c>
      <c r="H47" s="59"/>
      <c r="I47" s="39">
        <f t="shared" si="1"/>
        <v>0</v>
      </c>
      <c r="J47" s="59"/>
      <c r="K47" s="39">
        <f t="shared" si="2"/>
        <v>0</v>
      </c>
      <c r="L47" s="40">
        <f t="shared" si="0"/>
        <v>0</v>
      </c>
    </row>
    <row r="48" spans="1:12" x14ac:dyDescent="0.35">
      <c r="A48" s="186"/>
      <c r="B48" s="57" t="s">
        <v>98</v>
      </c>
      <c r="C48" s="32" t="s">
        <v>99</v>
      </c>
      <c r="D48" s="59">
        <v>4</v>
      </c>
      <c r="E48" s="59">
        <f>E45*D48</f>
        <v>288</v>
      </c>
      <c r="F48" s="59"/>
      <c r="G48" s="39">
        <f t="shared" si="3"/>
        <v>0</v>
      </c>
      <c r="H48" s="59"/>
      <c r="I48" s="39">
        <f t="shared" si="1"/>
        <v>0</v>
      </c>
      <c r="J48" s="59"/>
      <c r="K48" s="39">
        <f t="shared" si="2"/>
        <v>0</v>
      </c>
      <c r="L48" s="40">
        <f t="shared" si="0"/>
        <v>0</v>
      </c>
    </row>
    <row r="49" spans="1:12" x14ac:dyDescent="0.35">
      <c r="A49" s="186"/>
      <c r="B49" s="57" t="s">
        <v>96</v>
      </c>
      <c r="C49" s="31" t="s">
        <v>43</v>
      </c>
      <c r="D49" s="63">
        <v>1.9E-2</v>
      </c>
      <c r="E49" s="59">
        <f>D49*E45</f>
        <v>1.3679999999999999</v>
      </c>
      <c r="F49" s="53"/>
      <c r="G49" s="39">
        <f t="shared" si="3"/>
        <v>0</v>
      </c>
      <c r="H49" s="59"/>
      <c r="I49" s="39">
        <f t="shared" si="1"/>
        <v>0</v>
      </c>
      <c r="J49" s="59"/>
      <c r="K49" s="39">
        <f t="shared" si="2"/>
        <v>0</v>
      </c>
      <c r="L49" s="40">
        <f t="shared" si="0"/>
        <v>0</v>
      </c>
    </row>
    <row r="50" spans="1:12" ht="27" x14ac:dyDescent="0.35">
      <c r="A50" s="171">
        <v>30</v>
      </c>
      <c r="B50" s="163" t="s">
        <v>100</v>
      </c>
      <c r="C50" s="50" t="s">
        <v>55</v>
      </c>
      <c r="D50" s="50"/>
      <c r="E50" s="51">
        <v>72</v>
      </c>
      <c r="F50" s="64"/>
      <c r="G50" s="39">
        <f t="shared" si="3"/>
        <v>0</v>
      </c>
      <c r="H50" s="53"/>
      <c r="I50" s="39">
        <f t="shared" si="1"/>
        <v>0</v>
      </c>
      <c r="J50" s="53"/>
      <c r="K50" s="39">
        <f t="shared" si="2"/>
        <v>0</v>
      </c>
      <c r="L50" s="40">
        <f t="shared" si="0"/>
        <v>0</v>
      </c>
    </row>
    <row r="51" spans="1:12" x14ac:dyDescent="0.35">
      <c r="A51" s="172"/>
      <c r="B51" s="54" t="s">
        <v>90</v>
      </c>
      <c r="C51" s="32" t="s">
        <v>91</v>
      </c>
      <c r="D51" s="55">
        <v>1</v>
      </c>
      <c r="E51" s="56">
        <f>E50*D51</f>
        <v>72</v>
      </c>
      <c r="F51" s="53"/>
      <c r="G51" s="39">
        <f t="shared" si="3"/>
        <v>0</v>
      </c>
      <c r="H51" s="53"/>
      <c r="I51" s="39">
        <f t="shared" si="1"/>
        <v>0</v>
      </c>
      <c r="J51" s="39"/>
      <c r="K51" s="39">
        <f t="shared" si="2"/>
        <v>0</v>
      </c>
      <c r="L51" s="40">
        <f t="shared" si="0"/>
        <v>0</v>
      </c>
    </row>
    <row r="52" spans="1:12" x14ac:dyDescent="0.35">
      <c r="A52" s="172"/>
      <c r="B52" s="57" t="s">
        <v>92</v>
      </c>
      <c r="C52" s="31" t="s">
        <v>43</v>
      </c>
      <c r="D52" s="63">
        <v>4.5199999999999997E-2</v>
      </c>
      <c r="E52" s="59">
        <f>D52*E50</f>
        <v>3.2544</v>
      </c>
      <c r="F52" s="59"/>
      <c r="G52" s="39">
        <f t="shared" si="3"/>
        <v>0</v>
      </c>
      <c r="H52" s="59"/>
      <c r="I52" s="39">
        <f t="shared" si="1"/>
        <v>0</v>
      </c>
      <c r="J52" s="59"/>
      <c r="K52" s="39">
        <f t="shared" si="2"/>
        <v>0</v>
      </c>
      <c r="L52" s="40">
        <f t="shared" si="0"/>
        <v>0</v>
      </c>
    </row>
    <row r="53" spans="1:12" x14ac:dyDescent="0.35">
      <c r="A53" s="187"/>
      <c r="B53" s="65" t="s">
        <v>101</v>
      </c>
      <c r="C53" s="66" t="s">
        <v>55</v>
      </c>
      <c r="D53" s="66">
        <v>1.05</v>
      </c>
      <c r="E53" s="53">
        <f>D53*E50</f>
        <v>75.600000000000009</v>
      </c>
      <c r="F53" s="53"/>
      <c r="G53" s="39">
        <f t="shared" si="3"/>
        <v>0</v>
      </c>
      <c r="H53" s="53"/>
      <c r="I53" s="39">
        <f t="shared" si="1"/>
        <v>0</v>
      </c>
      <c r="J53" s="53"/>
      <c r="K53" s="39">
        <f t="shared" si="2"/>
        <v>0</v>
      </c>
      <c r="L53" s="40">
        <f t="shared" si="0"/>
        <v>0</v>
      </c>
    </row>
    <row r="54" spans="1:12" x14ac:dyDescent="0.35">
      <c r="A54" s="187"/>
      <c r="B54" s="65" t="s">
        <v>102</v>
      </c>
      <c r="C54" s="66" t="s">
        <v>99</v>
      </c>
      <c r="D54" s="40">
        <v>7</v>
      </c>
      <c r="E54" s="53">
        <f>D54*E50</f>
        <v>504</v>
      </c>
      <c r="F54" s="53"/>
      <c r="G54" s="39">
        <f t="shared" si="3"/>
        <v>0</v>
      </c>
      <c r="H54" s="53"/>
      <c r="I54" s="39">
        <f t="shared" si="1"/>
        <v>0</v>
      </c>
      <c r="J54" s="53"/>
      <c r="K54" s="39">
        <f t="shared" si="2"/>
        <v>0</v>
      </c>
      <c r="L54" s="40">
        <f t="shared" si="0"/>
        <v>0</v>
      </c>
    </row>
    <row r="55" spans="1:12" x14ac:dyDescent="0.35">
      <c r="A55" s="187"/>
      <c r="B55" s="67" t="s">
        <v>103</v>
      </c>
      <c r="C55" s="68" t="s">
        <v>104</v>
      </c>
      <c r="D55" s="68">
        <v>0.1</v>
      </c>
      <c r="E55" s="55">
        <f>D55*E50</f>
        <v>7.2</v>
      </c>
      <c r="F55" s="55"/>
      <c r="G55" s="39">
        <f t="shared" si="3"/>
        <v>0</v>
      </c>
      <c r="H55" s="55"/>
      <c r="I55" s="39">
        <f t="shared" si="1"/>
        <v>0</v>
      </c>
      <c r="J55" s="55"/>
      <c r="K55" s="39">
        <f t="shared" si="2"/>
        <v>0</v>
      </c>
      <c r="L55" s="40">
        <f t="shared" si="0"/>
        <v>0</v>
      </c>
    </row>
    <row r="56" spans="1:12" x14ac:dyDescent="0.35">
      <c r="A56" s="187"/>
      <c r="B56" s="65" t="s">
        <v>105</v>
      </c>
      <c r="C56" s="66" t="s">
        <v>99</v>
      </c>
      <c r="D56" s="66">
        <v>0.04</v>
      </c>
      <c r="E56" s="53">
        <f>D56*E50</f>
        <v>2.88</v>
      </c>
      <c r="F56" s="53"/>
      <c r="G56" s="39">
        <f t="shared" si="3"/>
        <v>0</v>
      </c>
      <c r="H56" s="53"/>
      <c r="I56" s="39">
        <f t="shared" si="1"/>
        <v>0</v>
      </c>
      <c r="J56" s="53"/>
      <c r="K56" s="39">
        <f t="shared" si="2"/>
        <v>0</v>
      </c>
      <c r="L56" s="40">
        <f t="shared" si="0"/>
        <v>0</v>
      </c>
    </row>
    <row r="57" spans="1:12" x14ac:dyDescent="0.35">
      <c r="A57" s="188"/>
      <c r="B57" s="65" t="s">
        <v>96</v>
      </c>
      <c r="C57" s="66" t="s">
        <v>43</v>
      </c>
      <c r="D57" s="66">
        <v>4.6600000000000003E-2</v>
      </c>
      <c r="E57" s="53">
        <f>D57*E50</f>
        <v>3.3552</v>
      </c>
      <c r="F57" s="53"/>
      <c r="G57" s="39">
        <f t="shared" si="3"/>
        <v>0</v>
      </c>
      <c r="H57" s="53"/>
      <c r="I57" s="39">
        <f t="shared" si="1"/>
        <v>0</v>
      </c>
      <c r="J57" s="53"/>
      <c r="K57" s="39">
        <f t="shared" si="2"/>
        <v>0</v>
      </c>
      <c r="L57" s="40">
        <f t="shared" si="0"/>
        <v>0</v>
      </c>
    </row>
    <row r="58" spans="1:12" x14ac:dyDescent="0.35">
      <c r="A58" s="189">
        <v>31</v>
      </c>
      <c r="B58" s="150" t="s">
        <v>106</v>
      </c>
      <c r="C58" s="50" t="s">
        <v>55</v>
      </c>
      <c r="D58" s="50"/>
      <c r="E58" s="51">
        <v>483.2</v>
      </c>
      <c r="F58" s="64"/>
      <c r="G58" s="39">
        <f t="shared" si="3"/>
        <v>0</v>
      </c>
      <c r="H58" s="55"/>
      <c r="I58" s="39">
        <f t="shared" si="1"/>
        <v>0</v>
      </c>
      <c r="J58" s="55"/>
      <c r="K58" s="39">
        <f t="shared" si="2"/>
        <v>0</v>
      </c>
      <c r="L58" s="40">
        <f t="shared" si="0"/>
        <v>0</v>
      </c>
    </row>
    <row r="59" spans="1:12" x14ac:dyDescent="0.35">
      <c r="A59" s="190"/>
      <c r="B59" s="54" t="s">
        <v>90</v>
      </c>
      <c r="C59" s="32" t="s">
        <v>91</v>
      </c>
      <c r="D59" s="55">
        <v>1</v>
      </c>
      <c r="E59" s="56">
        <f>E58*D59</f>
        <v>483.2</v>
      </c>
      <c r="F59" s="53"/>
      <c r="G59" s="39">
        <f t="shared" si="3"/>
        <v>0</v>
      </c>
      <c r="H59" s="53"/>
      <c r="I59" s="39">
        <f t="shared" si="1"/>
        <v>0</v>
      </c>
      <c r="J59" s="39"/>
      <c r="K59" s="39">
        <f t="shared" si="2"/>
        <v>0</v>
      </c>
      <c r="L59" s="40">
        <f t="shared" si="0"/>
        <v>0</v>
      </c>
    </row>
    <row r="60" spans="1:12" x14ac:dyDescent="0.35">
      <c r="A60" s="190"/>
      <c r="B60" s="57" t="s">
        <v>92</v>
      </c>
      <c r="C60" s="31" t="s">
        <v>43</v>
      </c>
      <c r="D60" s="58">
        <v>1.0200000000000001E-2</v>
      </c>
      <c r="E60" s="59">
        <f>D60*E58</f>
        <v>4.9286400000000006</v>
      </c>
      <c r="F60" s="59"/>
      <c r="G60" s="39">
        <f t="shared" si="3"/>
        <v>0</v>
      </c>
      <c r="H60" s="59"/>
      <c r="I60" s="39">
        <f t="shared" si="1"/>
        <v>0</v>
      </c>
      <c r="J60" s="59"/>
      <c r="K60" s="39">
        <f t="shared" si="2"/>
        <v>0</v>
      </c>
      <c r="L60" s="40">
        <f t="shared" si="0"/>
        <v>0</v>
      </c>
    </row>
    <row r="61" spans="1:12" x14ac:dyDescent="0.35">
      <c r="A61" s="191"/>
      <c r="B61" s="69" t="s">
        <v>107</v>
      </c>
      <c r="C61" s="68" t="s">
        <v>99</v>
      </c>
      <c r="D61" s="55">
        <v>6</v>
      </c>
      <c r="E61" s="55">
        <f>D61*E58</f>
        <v>2899.2</v>
      </c>
      <c r="F61" s="55"/>
      <c r="G61" s="39">
        <f t="shared" si="3"/>
        <v>0</v>
      </c>
      <c r="H61" s="55"/>
      <c r="I61" s="39">
        <f t="shared" si="1"/>
        <v>0</v>
      </c>
      <c r="J61" s="55"/>
      <c r="K61" s="39">
        <f t="shared" si="2"/>
        <v>0</v>
      </c>
      <c r="L61" s="40">
        <f t="shared" si="0"/>
        <v>0</v>
      </c>
    </row>
    <row r="62" spans="1:12" x14ac:dyDescent="0.35">
      <c r="A62" s="191"/>
      <c r="B62" s="67" t="s">
        <v>108</v>
      </c>
      <c r="C62" s="68" t="s">
        <v>99</v>
      </c>
      <c r="D62" s="55">
        <v>0.18</v>
      </c>
      <c r="E62" s="55">
        <f>D62*E58</f>
        <v>86.975999999999999</v>
      </c>
      <c r="F62" s="55"/>
      <c r="G62" s="39">
        <f t="shared" si="3"/>
        <v>0</v>
      </c>
      <c r="H62" s="55"/>
      <c r="I62" s="39">
        <f t="shared" si="1"/>
        <v>0</v>
      </c>
      <c r="J62" s="55"/>
      <c r="K62" s="39">
        <f t="shared" si="2"/>
        <v>0</v>
      </c>
      <c r="L62" s="40">
        <f t="shared" si="0"/>
        <v>0</v>
      </c>
    </row>
    <row r="63" spans="1:12" x14ac:dyDescent="0.35">
      <c r="A63" s="192"/>
      <c r="B63" s="70" t="s">
        <v>96</v>
      </c>
      <c r="C63" s="68" t="s">
        <v>43</v>
      </c>
      <c r="D63" s="56">
        <v>6.4000000000000001E-2</v>
      </c>
      <c r="E63" s="55">
        <f>D63*E58</f>
        <v>30.924800000000001</v>
      </c>
      <c r="F63" s="55"/>
      <c r="G63" s="39">
        <f t="shared" si="3"/>
        <v>0</v>
      </c>
      <c r="H63" s="55"/>
      <c r="I63" s="39">
        <f t="shared" si="1"/>
        <v>0</v>
      </c>
      <c r="J63" s="55"/>
      <c r="K63" s="39">
        <f t="shared" si="2"/>
        <v>0</v>
      </c>
      <c r="L63" s="40">
        <f t="shared" si="0"/>
        <v>0</v>
      </c>
    </row>
    <row r="64" spans="1:12" ht="27" x14ac:dyDescent="0.35">
      <c r="A64" s="189">
        <v>32</v>
      </c>
      <c r="B64" s="162" t="s">
        <v>109</v>
      </c>
      <c r="C64" s="50" t="s">
        <v>55</v>
      </c>
      <c r="D64" s="50"/>
      <c r="E64" s="51">
        <f>142.3*1.8</f>
        <v>256.14000000000004</v>
      </c>
      <c r="F64" s="64"/>
      <c r="G64" s="39">
        <f t="shared" si="3"/>
        <v>0</v>
      </c>
      <c r="H64" s="53"/>
      <c r="I64" s="39">
        <f t="shared" si="1"/>
        <v>0</v>
      </c>
      <c r="J64" s="53"/>
      <c r="K64" s="39">
        <f t="shared" si="2"/>
        <v>0</v>
      </c>
      <c r="L64" s="40">
        <f t="shared" si="0"/>
        <v>0</v>
      </c>
    </row>
    <row r="65" spans="1:12" x14ac:dyDescent="0.35">
      <c r="A65" s="190"/>
      <c r="B65" s="54" t="s">
        <v>90</v>
      </c>
      <c r="C65" s="32" t="s">
        <v>91</v>
      </c>
      <c r="D65" s="55">
        <v>1</v>
      </c>
      <c r="E65" s="56">
        <f>E64*D65</f>
        <v>256.14000000000004</v>
      </c>
      <c r="F65" s="53"/>
      <c r="G65" s="39">
        <f t="shared" si="3"/>
        <v>0</v>
      </c>
      <c r="H65" s="53"/>
      <c r="I65" s="39">
        <f t="shared" si="1"/>
        <v>0</v>
      </c>
      <c r="J65" s="39"/>
      <c r="K65" s="39">
        <f t="shared" si="2"/>
        <v>0</v>
      </c>
      <c r="L65" s="40">
        <f t="shared" si="0"/>
        <v>0</v>
      </c>
    </row>
    <row r="66" spans="1:12" x14ac:dyDescent="0.35">
      <c r="A66" s="190"/>
      <c r="B66" s="57" t="s">
        <v>92</v>
      </c>
      <c r="C66" s="31" t="s">
        <v>43</v>
      </c>
      <c r="D66" s="58">
        <v>7.4999999999999997E-3</v>
      </c>
      <c r="E66" s="59">
        <f>D66*E64</f>
        <v>1.9210500000000001</v>
      </c>
      <c r="F66" s="59"/>
      <c r="G66" s="39">
        <f t="shared" si="3"/>
        <v>0</v>
      </c>
      <c r="H66" s="59"/>
      <c r="I66" s="39">
        <f t="shared" si="1"/>
        <v>0</v>
      </c>
      <c r="J66" s="59"/>
      <c r="K66" s="39">
        <f t="shared" si="2"/>
        <v>0</v>
      </c>
      <c r="L66" s="40">
        <f t="shared" si="0"/>
        <v>0</v>
      </c>
    </row>
    <row r="67" spans="1:12" x14ac:dyDescent="0.35">
      <c r="A67" s="191"/>
      <c r="B67" s="60" t="s">
        <v>110</v>
      </c>
      <c r="C67" s="66" t="s">
        <v>55</v>
      </c>
      <c r="D67" s="40">
        <v>1.02</v>
      </c>
      <c r="E67" s="53">
        <f>D67*E64</f>
        <v>261.26280000000003</v>
      </c>
      <c r="F67" s="53"/>
      <c r="G67" s="39">
        <f t="shared" si="3"/>
        <v>0</v>
      </c>
      <c r="H67" s="53"/>
      <c r="I67" s="39">
        <f t="shared" si="1"/>
        <v>0</v>
      </c>
      <c r="J67" s="53"/>
      <c r="K67" s="39">
        <f t="shared" si="2"/>
        <v>0</v>
      </c>
      <c r="L67" s="40">
        <f t="shared" si="0"/>
        <v>0</v>
      </c>
    </row>
    <row r="68" spans="1:12" x14ac:dyDescent="0.35">
      <c r="A68" s="191"/>
      <c r="B68" s="71" t="s">
        <v>111</v>
      </c>
      <c r="C68" s="68" t="s">
        <v>64</v>
      </c>
      <c r="D68" s="55">
        <v>2</v>
      </c>
      <c r="E68" s="55">
        <f>D68*E64</f>
        <v>512.28000000000009</v>
      </c>
      <c r="F68" s="55"/>
      <c r="G68" s="39">
        <f t="shared" si="3"/>
        <v>0</v>
      </c>
      <c r="H68" s="72"/>
      <c r="I68" s="39">
        <f t="shared" si="1"/>
        <v>0</v>
      </c>
      <c r="J68" s="55"/>
      <c r="K68" s="39">
        <f t="shared" si="2"/>
        <v>0</v>
      </c>
      <c r="L68" s="40">
        <f t="shared" si="0"/>
        <v>0</v>
      </c>
    </row>
    <row r="69" spans="1:12" x14ac:dyDescent="0.35">
      <c r="A69" s="191"/>
      <c r="B69" s="67" t="s">
        <v>112</v>
      </c>
      <c r="C69" s="68" t="s">
        <v>99</v>
      </c>
      <c r="D69" s="55">
        <v>0.4</v>
      </c>
      <c r="E69" s="55">
        <f>D69*E64</f>
        <v>102.45600000000002</v>
      </c>
      <c r="F69" s="55"/>
      <c r="G69" s="39">
        <f t="shared" si="3"/>
        <v>0</v>
      </c>
      <c r="H69" s="55"/>
      <c r="I69" s="39">
        <f t="shared" si="1"/>
        <v>0</v>
      </c>
      <c r="J69" s="55"/>
      <c r="K69" s="39">
        <f t="shared" si="2"/>
        <v>0</v>
      </c>
      <c r="L69" s="40">
        <f t="shared" si="0"/>
        <v>0</v>
      </c>
    </row>
    <row r="70" spans="1:12" x14ac:dyDescent="0.35">
      <c r="A70" s="191"/>
      <c r="B70" s="67" t="s">
        <v>113</v>
      </c>
      <c r="C70" s="68" t="s">
        <v>99</v>
      </c>
      <c r="D70" s="55">
        <v>0.1</v>
      </c>
      <c r="E70" s="55">
        <f>D70*E64</f>
        <v>25.614000000000004</v>
      </c>
      <c r="F70" s="55"/>
      <c r="G70" s="39">
        <f t="shared" si="3"/>
        <v>0</v>
      </c>
      <c r="H70" s="55"/>
      <c r="I70" s="39">
        <f t="shared" si="1"/>
        <v>0</v>
      </c>
      <c r="J70" s="55"/>
      <c r="K70" s="39">
        <f t="shared" si="2"/>
        <v>0</v>
      </c>
      <c r="L70" s="40">
        <f t="shared" si="0"/>
        <v>0</v>
      </c>
    </row>
    <row r="71" spans="1:12" x14ac:dyDescent="0.35">
      <c r="A71" s="191"/>
      <c r="B71" s="67" t="s">
        <v>114</v>
      </c>
      <c r="C71" s="68" t="s">
        <v>99</v>
      </c>
      <c r="D71" s="55">
        <v>0.35</v>
      </c>
      <c r="E71" s="55">
        <f>D71*E64</f>
        <v>89.649000000000015</v>
      </c>
      <c r="F71" s="55"/>
      <c r="G71" s="39">
        <f t="shared" si="3"/>
        <v>0</v>
      </c>
      <c r="H71" s="55"/>
      <c r="I71" s="39">
        <f t="shared" si="1"/>
        <v>0</v>
      </c>
      <c r="J71" s="55"/>
      <c r="K71" s="39">
        <f t="shared" si="2"/>
        <v>0</v>
      </c>
      <c r="L71" s="40">
        <f t="shared" si="0"/>
        <v>0</v>
      </c>
    </row>
    <row r="72" spans="1:12" x14ac:dyDescent="0.35">
      <c r="A72" s="192"/>
      <c r="B72" s="70" t="s">
        <v>96</v>
      </c>
      <c r="C72" s="68" t="s">
        <v>43</v>
      </c>
      <c r="D72" s="55">
        <v>0.18</v>
      </c>
      <c r="E72" s="55">
        <f>D72*E64</f>
        <v>46.105200000000004</v>
      </c>
      <c r="F72" s="55"/>
      <c r="G72" s="39">
        <f t="shared" si="3"/>
        <v>0</v>
      </c>
      <c r="H72" s="55"/>
      <c r="I72" s="39">
        <f t="shared" si="1"/>
        <v>0</v>
      </c>
      <c r="J72" s="55"/>
      <c r="K72" s="39">
        <f t="shared" si="2"/>
        <v>0</v>
      </c>
      <c r="L72" s="40">
        <f t="shared" si="0"/>
        <v>0</v>
      </c>
    </row>
    <row r="73" spans="1:12" x14ac:dyDescent="0.35">
      <c r="A73" s="189">
        <v>33</v>
      </c>
      <c r="B73" s="162" t="s">
        <v>115</v>
      </c>
      <c r="C73" s="50" t="s">
        <v>55</v>
      </c>
      <c r="D73" s="50"/>
      <c r="E73" s="51">
        <f>339*1.25</f>
        <v>423.75</v>
      </c>
      <c r="F73" s="64"/>
      <c r="G73" s="39">
        <f t="shared" si="3"/>
        <v>0</v>
      </c>
      <c r="H73" s="53"/>
      <c r="I73" s="39">
        <f t="shared" si="1"/>
        <v>0</v>
      </c>
      <c r="J73" s="53"/>
      <c r="K73" s="39">
        <f t="shared" si="2"/>
        <v>0</v>
      </c>
      <c r="L73" s="40">
        <f t="shared" si="0"/>
        <v>0</v>
      </c>
    </row>
    <row r="74" spans="1:12" x14ac:dyDescent="0.35">
      <c r="A74" s="190"/>
      <c r="B74" s="54" t="s">
        <v>90</v>
      </c>
      <c r="C74" s="32" t="s">
        <v>91</v>
      </c>
      <c r="D74" s="55">
        <v>1</v>
      </c>
      <c r="E74" s="56">
        <f>E73*D74</f>
        <v>423.75</v>
      </c>
      <c r="F74" s="53"/>
      <c r="G74" s="39">
        <f t="shared" si="3"/>
        <v>0</v>
      </c>
      <c r="H74" s="53"/>
      <c r="I74" s="39">
        <f t="shared" si="1"/>
        <v>0</v>
      </c>
      <c r="J74" s="39"/>
      <c r="K74" s="39">
        <f t="shared" si="2"/>
        <v>0</v>
      </c>
      <c r="L74" s="40">
        <f t="shared" si="0"/>
        <v>0</v>
      </c>
    </row>
    <row r="75" spans="1:12" x14ac:dyDescent="0.35">
      <c r="A75" s="190"/>
      <c r="B75" s="57" t="s">
        <v>92</v>
      </c>
      <c r="C75" s="31" t="s">
        <v>43</v>
      </c>
      <c r="D75" s="58">
        <v>7.4999999999999997E-3</v>
      </c>
      <c r="E75" s="59">
        <f>D75*E73</f>
        <v>3.1781250000000001</v>
      </c>
      <c r="F75" s="59"/>
      <c r="G75" s="39">
        <f t="shared" si="3"/>
        <v>0</v>
      </c>
      <c r="H75" s="59"/>
      <c r="I75" s="39">
        <f t="shared" ref="I75:I138" si="4">H75*E75</f>
        <v>0</v>
      </c>
      <c r="J75" s="59"/>
      <c r="K75" s="39">
        <f t="shared" si="2"/>
        <v>0</v>
      </c>
      <c r="L75" s="40">
        <f t="shared" si="0"/>
        <v>0</v>
      </c>
    </row>
    <row r="76" spans="1:12" x14ac:dyDescent="0.35">
      <c r="A76" s="191"/>
      <c r="B76" s="60" t="s">
        <v>110</v>
      </c>
      <c r="C76" s="66" t="s">
        <v>55</v>
      </c>
      <c r="D76" s="53">
        <v>1.02</v>
      </c>
      <c r="E76" s="53">
        <f>D76*E73</f>
        <v>432.22500000000002</v>
      </c>
      <c r="F76" s="53"/>
      <c r="G76" s="39">
        <f t="shared" si="3"/>
        <v>0</v>
      </c>
      <c r="H76" s="53"/>
      <c r="I76" s="39">
        <f t="shared" si="4"/>
        <v>0</v>
      </c>
      <c r="J76" s="53"/>
      <c r="K76" s="39">
        <f t="shared" si="2"/>
        <v>0</v>
      </c>
      <c r="L76" s="40">
        <f t="shared" si="0"/>
        <v>0</v>
      </c>
    </row>
    <row r="77" spans="1:12" x14ac:dyDescent="0.35">
      <c r="A77" s="191"/>
      <c r="B77" s="71" t="s">
        <v>111</v>
      </c>
      <c r="C77" s="68" t="s">
        <v>64</v>
      </c>
      <c r="D77" s="55">
        <v>2</v>
      </c>
      <c r="E77" s="55">
        <f>D77*E73</f>
        <v>847.5</v>
      </c>
      <c r="F77" s="55"/>
      <c r="G77" s="39">
        <f t="shared" si="3"/>
        <v>0</v>
      </c>
      <c r="H77" s="72"/>
      <c r="I77" s="39">
        <f t="shared" si="4"/>
        <v>0</v>
      </c>
      <c r="J77" s="55"/>
      <c r="K77" s="39">
        <f t="shared" si="2"/>
        <v>0</v>
      </c>
      <c r="L77" s="40">
        <f t="shared" si="0"/>
        <v>0</v>
      </c>
    </row>
    <row r="78" spans="1:12" x14ac:dyDescent="0.35">
      <c r="A78" s="191"/>
      <c r="B78" s="67" t="s">
        <v>112</v>
      </c>
      <c r="C78" s="68" t="s">
        <v>99</v>
      </c>
      <c r="D78" s="55">
        <v>0.4</v>
      </c>
      <c r="E78" s="55">
        <f>D78*E73</f>
        <v>169.5</v>
      </c>
      <c r="F78" s="55"/>
      <c r="G78" s="39">
        <f t="shared" si="3"/>
        <v>0</v>
      </c>
      <c r="H78" s="55"/>
      <c r="I78" s="39">
        <f t="shared" si="4"/>
        <v>0</v>
      </c>
      <c r="J78" s="55"/>
      <c r="K78" s="39">
        <f t="shared" si="2"/>
        <v>0</v>
      </c>
      <c r="L78" s="40">
        <f t="shared" ref="L78:L141" si="5">K78+I78+G78</f>
        <v>0</v>
      </c>
    </row>
    <row r="79" spans="1:12" x14ac:dyDescent="0.35">
      <c r="A79" s="191"/>
      <c r="B79" s="67" t="s">
        <v>113</v>
      </c>
      <c r="C79" s="68" t="s">
        <v>99</v>
      </c>
      <c r="D79" s="55">
        <v>0.1</v>
      </c>
      <c r="E79" s="55">
        <f>D79*E73</f>
        <v>42.375</v>
      </c>
      <c r="F79" s="55"/>
      <c r="G79" s="39">
        <f t="shared" si="3"/>
        <v>0</v>
      </c>
      <c r="H79" s="55"/>
      <c r="I79" s="39">
        <f t="shared" si="4"/>
        <v>0</v>
      </c>
      <c r="J79" s="55"/>
      <c r="K79" s="39">
        <f t="shared" si="2"/>
        <v>0</v>
      </c>
      <c r="L79" s="40">
        <f t="shared" si="5"/>
        <v>0</v>
      </c>
    </row>
    <row r="80" spans="1:12" x14ac:dyDescent="0.35">
      <c r="A80" s="191"/>
      <c r="B80" s="67" t="s">
        <v>114</v>
      </c>
      <c r="C80" s="68" t="s">
        <v>99</v>
      </c>
      <c r="D80" s="55">
        <v>0.35</v>
      </c>
      <c r="E80" s="55">
        <f>D80*E73</f>
        <v>148.3125</v>
      </c>
      <c r="F80" s="55"/>
      <c r="G80" s="39">
        <f t="shared" si="3"/>
        <v>0</v>
      </c>
      <c r="H80" s="55"/>
      <c r="I80" s="39">
        <f t="shared" si="4"/>
        <v>0</v>
      </c>
      <c r="J80" s="55"/>
      <c r="K80" s="39">
        <f t="shared" si="2"/>
        <v>0</v>
      </c>
      <c r="L80" s="40">
        <f t="shared" si="5"/>
        <v>0</v>
      </c>
    </row>
    <row r="81" spans="1:12" x14ac:dyDescent="0.35">
      <c r="A81" s="192"/>
      <c r="B81" s="70" t="s">
        <v>96</v>
      </c>
      <c r="C81" s="68" t="s">
        <v>43</v>
      </c>
      <c r="D81" s="55">
        <v>0.18</v>
      </c>
      <c r="E81" s="55">
        <f>D81*E73</f>
        <v>76.274999999999991</v>
      </c>
      <c r="F81" s="55"/>
      <c r="G81" s="39">
        <f t="shared" si="3"/>
        <v>0</v>
      </c>
      <c r="H81" s="55"/>
      <c r="I81" s="39">
        <f t="shared" si="4"/>
        <v>0</v>
      </c>
      <c r="J81" s="55"/>
      <c r="K81" s="39">
        <f t="shared" si="2"/>
        <v>0</v>
      </c>
      <c r="L81" s="40">
        <f t="shared" si="5"/>
        <v>0</v>
      </c>
    </row>
    <row r="82" spans="1:12" ht="20.149999999999999" customHeight="1" x14ac:dyDescent="0.35">
      <c r="A82" s="73"/>
      <c r="B82" s="74" t="s">
        <v>116</v>
      </c>
      <c r="C82" s="31"/>
      <c r="D82" s="31"/>
      <c r="E82" s="53"/>
      <c r="F82" s="53"/>
      <c r="G82" s="39">
        <f t="shared" si="3"/>
        <v>0</v>
      </c>
      <c r="H82" s="53"/>
      <c r="I82" s="39">
        <f t="shared" si="4"/>
        <v>0</v>
      </c>
      <c r="J82" s="53"/>
      <c r="K82" s="39">
        <f t="shared" si="2"/>
        <v>0</v>
      </c>
      <c r="L82" s="40">
        <f t="shared" si="5"/>
        <v>0</v>
      </c>
    </row>
    <row r="83" spans="1:12" x14ac:dyDescent="0.35">
      <c r="A83" s="177">
        <v>34</v>
      </c>
      <c r="B83" s="161" t="s">
        <v>117</v>
      </c>
      <c r="C83" s="50" t="s">
        <v>55</v>
      </c>
      <c r="D83" s="50"/>
      <c r="E83" s="75">
        <v>203</v>
      </c>
      <c r="F83" s="39"/>
      <c r="G83" s="39">
        <f t="shared" si="3"/>
        <v>0</v>
      </c>
      <c r="H83" s="39"/>
      <c r="I83" s="39">
        <f t="shared" si="4"/>
        <v>0</v>
      </c>
      <c r="J83" s="39"/>
      <c r="K83" s="39">
        <f t="shared" si="2"/>
        <v>0</v>
      </c>
      <c r="L83" s="40">
        <f t="shared" si="5"/>
        <v>0</v>
      </c>
    </row>
    <row r="84" spans="1:12" x14ac:dyDescent="0.35">
      <c r="A84" s="178"/>
      <c r="B84" s="54" t="s">
        <v>90</v>
      </c>
      <c r="C84" s="32" t="s">
        <v>91</v>
      </c>
      <c r="D84" s="55">
        <v>1</v>
      </c>
      <c r="E84" s="56">
        <f>E83*D84</f>
        <v>203</v>
      </c>
      <c r="F84" s="53"/>
      <c r="G84" s="39">
        <f t="shared" si="3"/>
        <v>0</v>
      </c>
      <c r="H84" s="39"/>
      <c r="I84" s="39">
        <f t="shared" si="4"/>
        <v>0</v>
      </c>
      <c r="J84" s="39"/>
      <c r="K84" s="39">
        <f t="shared" si="2"/>
        <v>0</v>
      </c>
      <c r="L84" s="40">
        <f t="shared" si="5"/>
        <v>0</v>
      </c>
    </row>
    <row r="85" spans="1:12" x14ac:dyDescent="0.35">
      <c r="A85" s="178"/>
      <c r="B85" s="57" t="s">
        <v>92</v>
      </c>
      <c r="C85" s="31" t="s">
        <v>43</v>
      </c>
      <c r="D85" s="63">
        <v>5.5E-2</v>
      </c>
      <c r="E85" s="59">
        <f>E83*D85</f>
        <v>11.165000000000001</v>
      </c>
      <c r="F85" s="59"/>
      <c r="G85" s="39">
        <f t="shared" si="3"/>
        <v>0</v>
      </c>
      <c r="H85" s="59"/>
      <c r="I85" s="39">
        <f t="shared" si="4"/>
        <v>0</v>
      </c>
      <c r="J85" s="59"/>
      <c r="K85" s="39">
        <f t="shared" si="2"/>
        <v>0</v>
      </c>
      <c r="L85" s="40">
        <f t="shared" si="5"/>
        <v>0</v>
      </c>
    </row>
    <row r="86" spans="1:12" x14ac:dyDescent="0.35">
      <c r="A86" s="178"/>
      <c r="B86" s="76" t="s">
        <v>118</v>
      </c>
      <c r="C86" s="66" t="s">
        <v>55</v>
      </c>
      <c r="D86" s="66">
        <v>1.05</v>
      </c>
      <c r="E86" s="39">
        <f>E83*D86</f>
        <v>213.15</v>
      </c>
      <c r="F86" s="39"/>
      <c r="G86" s="39">
        <f t="shared" si="3"/>
        <v>0</v>
      </c>
      <c r="H86" s="39"/>
      <c r="I86" s="39">
        <f t="shared" si="4"/>
        <v>0</v>
      </c>
      <c r="J86" s="39"/>
      <c r="K86" s="39">
        <f t="shared" si="2"/>
        <v>0</v>
      </c>
      <c r="L86" s="40">
        <f t="shared" si="5"/>
        <v>0</v>
      </c>
    </row>
    <row r="87" spans="1:12" x14ac:dyDescent="0.35">
      <c r="A87" s="178"/>
      <c r="B87" s="76" t="s">
        <v>119</v>
      </c>
      <c r="C87" s="66" t="s">
        <v>55</v>
      </c>
      <c r="D87" s="66">
        <v>1.05</v>
      </c>
      <c r="E87" s="39">
        <f>E83*D87</f>
        <v>213.15</v>
      </c>
      <c r="F87" s="39"/>
      <c r="G87" s="39">
        <f t="shared" si="3"/>
        <v>0</v>
      </c>
      <c r="H87" s="39"/>
      <c r="I87" s="39">
        <f t="shared" si="4"/>
        <v>0</v>
      </c>
      <c r="J87" s="39"/>
      <c r="K87" s="39">
        <f t="shared" si="2"/>
        <v>0</v>
      </c>
      <c r="L87" s="40">
        <f t="shared" si="5"/>
        <v>0</v>
      </c>
    </row>
    <row r="88" spans="1:12" ht="40.5" x14ac:dyDescent="0.35">
      <c r="A88" s="178"/>
      <c r="B88" s="54" t="s">
        <v>120</v>
      </c>
      <c r="C88" s="68" t="s">
        <v>55</v>
      </c>
      <c r="D88" s="55">
        <v>1</v>
      </c>
      <c r="E88" s="39">
        <f>E83*D88</f>
        <v>203</v>
      </c>
      <c r="F88" s="39"/>
      <c r="G88" s="39">
        <f t="shared" si="3"/>
        <v>0</v>
      </c>
      <c r="H88" s="39"/>
      <c r="I88" s="39">
        <f t="shared" si="4"/>
        <v>0</v>
      </c>
      <c r="J88" s="39"/>
      <c r="K88" s="39">
        <f t="shared" si="2"/>
        <v>0</v>
      </c>
      <c r="L88" s="40">
        <f t="shared" si="5"/>
        <v>0</v>
      </c>
    </row>
    <row r="89" spans="1:12" x14ac:dyDescent="0.35">
      <c r="A89" s="178"/>
      <c r="B89" s="77" t="s">
        <v>121</v>
      </c>
      <c r="C89" s="68" t="s">
        <v>55</v>
      </c>
      <c r="D89" s="55">
        <v>1.05</v>
      </c>
      <c r="E89" s="39">
        <f>E83*D89</f>
        <v>213.15</v>
      </c>
      <c r="F89" s="39"/>
      <c r="G89" s="39">
        <f t="shared" si="3"/>
        <v>0</v>
      </c>
      <c r="H89" s="39"/>
      <c r="I89" s="39">
        <f t="shared" si="4"/>
        <v>0</v>
      </c>
      <c r="J89" s="39"/>
      <c r="K89" s="39">
        <f t="shared" si="2"/>
        <v>0</v>
      </c>
      <c r="L89" s="40">
        <f t="shared" si="5"/>
        <v>0</v>
      </c>
    </row>
    <row r="90" spans="1:12" x14ac:dyDescent="0.35">
      <c r="A90" s="179"/>
      <c r="B90" s="77" t="s">
        <v>96</v>
      </c>
      <c r="C90" s="68" t="s">
        <v>43</v>
      </c>
      <c r="D90" s="68">
        <v>0.1</v>
      </c>
      <c r="E90" s="39">
        <f>E83*D90</f>
        <v>20.3</v>
      </c>
      <c r="F90" s="39"/>
      <c r="G90" s="39">
        <f t="shared" si="3"/>
        <v>0</v>
      </c>
      <c r="H90" s="39"/>
      <c r="I90" s="39">
        <f t="shared" si="4"/>
        <v>0</v>
      </c>
      <c r="J90" s="39"/>
      <c r="K90" s="39">
        <f t="shared" si="2"/>
        <v>0</v>
      </c>
      <c r="L90" s="40">
        <f t="shared" si="5"/>
        <v>0</v>
      </c>
    </row>
    <row r="91" spans="1:12" x14ac:dyDescent="0.35">
      <c r="A91" s="177">
        <v>35</v>
      </c>
      <c r="B91" s="160" t="s">
        <v>122</v>
      </c>
      <c r="C91" s="50" t="s">
        <v>55</v>
      </c>
      <c r="D91" s="50"/>
      <c r="E91" s="75">
        <v>270</v>
      </c>
      <c r="F91" s="39"/>
      <c r="G91" s="39">
        <f t="shared" si="3"/>
        <v>0</v>
      </c>
      <c r="H91" s="39"/>
      <c r="I91" s="39">
        <f t="shared" si="4"/>
        <v>0</v>
      </c>
      <c r="J91" s="39"/>
      <c r="K91" s="39">
        <f t="shared" ref="K91:K154" si="6">J91*E91</f>
        <v>0</v>
      </c>
      <c r="L91" s="40">
        <f t="shared" si="5"/>
        <v>0</v>
      </c>
    </row>
    <row r="92" spans="1:12" x14ac:dyDescent="0.35">
      <c r="A92" s="178"/>
      <c r="B92" s="54" t="s">
        <v>90</v>
      </c>
      <c r="C92" s="32" t="s">
        <v>91</v>
      </c>
      <c r="D92" s="55">
        <v>1</v>
      </c>
      <c r="E92" s="56">
        <f>E91*D92</f>
        <v>270</v>
      </c>
      <c r="F92" s="53"/>
      <c r="G92" s="39">
        <f t="shared" si="3"/>
        <v>0</v>
      </c>
      <c r="H92" s="39"/>
      <c r="I92" s="39">
        <f t="shared" si="4"/>
        <v>0</v>
      </c>
      <c r="J92" s="39"/>
      <c r="K92" s="39">
        <f t="shared" si="6"/>
        <v>0</v>
      </c>
      <c r="L92" s="40">
        <f t="shared" si="5"/>
        <v>0</v>
      </c>
    </row>
    <row r="93" spans="1:12" x14ac:dyDescent="0.35">
      <c r="A93" s="178"/>
      <c r="B93" s="57" t="s">
        <v>92</v>
      </c>
      <c r="C93" s="31" t="s">
        <v>43</v>
      </c>
      <c r="D93" s="63">
        <v>5.5E-2</v>
      </c>
      <c r="E93" s="59">
        <f>D93*E91</f>
        <v>14.85</v>
      </c>
      <c r="F93" s="59"/>
      <c r="G93" s="39">
        <f t="shared" si="3"/>
        <v>0</v>
      </c>
      <c r="H93" s="59"/>
      <c r="I93" s="39">
        <f t="shared" si="4"/>
        <v>0</v>
      </c>
      <c r="J93" s="59"/>
      <c r="K93" s="39">
        <f t="shared" si="6"/>
        <v>0</v>
      </c>
      <c r="L93" s="40">
        <f t="shared" si="5"/>
        <v>0</v>
      </c>
    </row>
    <row r="94" spans="1:12" x14ac:dyDescent="0.35">
      <c r="A94" s="178"/>
      <c r="B94" s="76" t="s">
        <v>123</v>
      </c>
      <c r="C94" s="66" t="s">
        <v>55</v>
      </c>
      <c r="D94" s="66">
        <v>2.1</v>
      </c>
      <c r="E94" s="39">
        <f>D94*E91</f>
        <v>567</v>
      </c>
      <c r="F94" s="39"/>
      <c r="G94" s="39">
        <f t="shared" si="3"/>
        <v>0</v>
      </c>
      <c r="H94" s="39"/>
      <c r="I94" s="39">
        <f t="shared" si="4"/>
        <v>0</v>
      </c>
      <c r="J94" s="39"/>
      <c r="K94" s="39">
        <f t="shared" si="6"/>
        <v>0</v>
      </c>
      <c r="L94" s="40">
        <f t="shared" si="5"/>
        <v>0</v>
      </c>
    </row>
    <row r="95" spans="1:12" ht="40.5" x14ac:dyDescent="0.35">
      <c r="A95" s="178"/>
      <c r="B95" s="54" t="s">
        <v>120</v>
      </c>
      <c r="C95" s="68" t="s">
        <v>55</v>
      </c>
      <c r="D95" s="55">
        <v>1</v>
      </c>
      <c r="E95" s="39">
        <f>E91*D95</f>
        <v>270</v>
      </c>
      <c r="F95" s="39"/>
      <c r="G95" s="39">
        <f t="shared" si="3"/>
        <v>0</v>
      </c>
      <c r="H95" s="39"/>
      <c r="I95" s="39">
        <f t="shared" si="4"/>
        <v>0</v>
      </c>
      <c r="J95" s="39"/>
      <c r="K95" s="39">
        <f t="shared" si="6"/>
        <v>0</v>
      </c>
      <c r="L95" s="40">
        <f t="shared" si="5"/>
        <v>0</v>
      </c>
    </row>
    <row r="96" spans="1:12" x14ac:dyDescent="0.35">
      <c r="A96" s="178"/>
      <c r="B96" s="77" t="s">
        <v>121</v>
      </c>
      <c r="C96" s="68" t="s">
        <v>55</v>
      </c>
      <c r="D96" s="55">
        <v>1.05</v>
      </c>
      <c r="E96" s="39">
        <f>D96*E91</f>
        <v>283.5</v>
      </c>
      <c r="F96" s="39"/>
      <c r="G96" s="39">
        <f t="shared" si="3"/>
        <v>0</v>
      </c>
      <c r="H96" s="39"/>
      <c r="I96" s="39">
        <f t="shared" si="4"/>
        <v>0</v>
      </c>
      <c r="J96" s="39"/>
      <c r="K96" s="39">
        <f t="shared" si="6"/>
        <v>0</v>
      </c>
      <c r="L96" s="40">
        <f t="shared" si="5"/>
        <v>0</v>
      </c>
    </row>
    <row r="97" spans="1:12" x14ac:dyDescent="0.35">
      <c r="A97" s="179"/>
      <c r="B97" s="77" t="s">
        <v>96</v>
      </c>
      <c r="C97" s="68" t="s">
        <v>43</v>
      </c>
      <c r="D97" s="55">
        <v>0.1</v>
      </c>
      <c r="E97" s="39">
        <f>E91*D97</f>
        <v>27</v>
      </c>
      <c r="F97" s="39"/>
      <c r="G97" s="39">
        <f t="shared" si="3"/>
        <v>0</v>
      </c>
      <c r="H97" s="39"/>
      <c r="I97" s="39">
        <f t="shared" si="4"/>
        <v>0</v>
      </c>
      <c r="J97" s="39"/>
      <c r="K97" s="39">
        <f t="shared" si="6"/>
        <v>0</v>
      </c>
      <c r="L97" s="40">
        <f t="shared" si="5"/>
        <v>0</v>
      </c>
    </row>
    <row r="98" spans="1:12" ht="27" x14ac:dyDescent="0.35">
      <c r="A98" s="177">
        <v>36</v>
      </c>
      <c r="B98" s="160" t="s">
        <v>124</v>
      </c>
      <c r="C98" s="50" t="s">
        <v>55</v>
      </c>
      <c r="D98" s="50"/>
      <c r="E98" s="75">
        <v>32</v>
      </c>
      <c r="F98" s="39"/>
      <c r="G98" s="39">
        <f t="shared" si="3"/>
        <v>0</v>
      </c>
      <c r="H98" s="39"/>
      <c r="I98" s="39">
        <f t="shared" si="4"/>
        <v>0</v>
      </c>
      <c r="J98" s="39"/>
      <c r="K98" s="39">
        <f t="shared" si="6"/>
        <v>0</v>
      </c>
      <c r="L98" s="40">
        <f t="shared" si="5"/>
        <v>0</v>
      </c>
    </row>
    <row r="99" spans="1:12" x14ac:dyDescent="0.35">
      <c r="A99" s="178"/>
      <c r="B99" s="54" t="s">
        <v>90</v>
      </c>
      <c r="C99" s="32" t="s">
        <v>91</v>
      </c>
      <c r="D99" s="55">
        <v>1</v>
      </c>
      <c r="E99" s="56">
        <f>E98*D99</f>
        <v>32</v>
      </c>
      <c r="F99" s="53"/>
      <c r="G99" s="39">
        <f t="shared" ref="G99:G162" si="7">F99*E99</f>
        <v>0</v>
      </c>
      <c r="H99" s="39"/>
      <c r="I99" s="39">
        <f t="shared" si="4"/>
        <v>0</v>
      </c>
      <c r="J99" s="39"/>
      <c r="K99" s="39">
        <f t="shared" si="6"/>
        <v>0</v>
      </c>
      <c r="L99" s="40">
        <f t="shared" si="5"/>
        <v>0</v>
      </c>
    </row>
    <row r="100" spans="1:12" x14ac:dyDescent="0.35">
      <c r="A100" s="178"/>
      <c r="B100" s="57" t="s">
        <v>92</v>
      </c>
      <c r="C100" s="31" t="s">
        <v>43</v>
      </c>
      <c r="D100" s="63">
        <v>5.5E-2</v>
      </c>
      <c r="E100" s="59">
        <f>D100*E98</f>
        <v>1.76</v>
      </c>
      <c r="F100" s="59"/>
      <c r="G100" s="39">
        <f t="shared" si="7"/>
        <v>0</v>
      </c>
      <c r="H100" s="59"/>
      <c r="I100" s="39">
        <f t="shared" si="4"/>
        <v>0</v>
      </c>
      <c r="J100" s="59"/>
      <c r="K100" s="39">
        <f t="shared" si="6"/>
        <v>0</v>
      </c>
      <c r="L100" s="40">
        <f t="shared" si="5"/>
        <v>0</v>
      </c>
    </row>
    <row r="101" spans="1:12" x14ac:dyDescent="0.35">
      <c r="A101" s="178"/>
      <c r="B101" s="76" t="s">
        <v>125</v>
      </c>
      <c r="C101" s="66" t="s">
        <v>55</v>
      </c>
      <c r="D101" s="66">
        <v>2.1</v>
      </c>
      <c r="E101" s="39">
        <f>D101*E98</f>
        <v>67.2</v>
      </c>
      <c r="F101" s="39"/>
      <c r="G101" s="39">
        <f t="shared" si="7"/>
        <v>0</v>
      </c>
      <c r="H101" s="39"/>
      <c r="I101" s="39">
        <f t="shared" si="4"/>
        <v>0</v>
      </c>
      <c r="J101" s="39"/>
      <c r="K101" s="39">
        <f t="shared" si="6"/>
        <v>0</v>
      </c>
      <c r="L101" s="40">
        <f t="shared" si="5"/>
        <v>0</v>
      </c>
    </row>
    <row r="102" spans="1:12" ht="40.5" x14ac:dyDescent="0.35">
      <c r="A102" s="178"/>
      <c r="B102" s="54" t="s">
        <v>120</v>
      </c>
      <c r="C102" s="68" t="s">
        <v>55</v>
      </c>
      <c r="D102" s="55">
        <v>1</v>
      </c>
      <c r="E102" s="39">
        <f>E98*D102</f>
        <v>32</v>
      </c>
      <c r="F102" s="39"/>
      <c r="G102" s="39">
        <f t="shared" si="7"/>
        <v>0</v>
      </c>
      <c r="H102" s="39"/>
      <c r="I102" s="39">
        <f t="shared" si="4"/>
        <v>0</v>
      </c>
      <c r="J102" s="39"/>
      <c r="K102" s="39">
        <f t="shared" si="6"/>
        <v>0</v>
      </c>
      <c r="L102" s="40">
        <f t="shared" si="5"/>
        <v>0</v>
      </c>
    </row>
    <row r="103" spans="1:12" x14ac:dyDescent="0.35">
      <c r="A103" s="178"/>
      <c r="B103" s="77" t="s">
        <v>121</v>
      </c>
      <c r="C103" s="68" t="s">
        <v>55</v>
      </c>
      <c r="D103" s="55">
        <v>1.05</v>
      </c>
      <c r="E103" s="39">
        <f>E98*D103</f>
        <v>33.6</v>
      </c>
      <c r="F103" s="39"/>
      <c r="G103" s="39">
        <f t="shared" si="7"/>
        <v>0</v>
      </c>
      <c r="H103" s="39"/>
      <c r="I103" s="39">
        <f t="shared" si="4"/>
        <v>0</v>
      </c>
      <c r="J103" s="39"/>
      <c r="K103" s="39">
        <f t="shared" si="6"/>
        <v>0</v>
      </c>
      <c r="L103" s="40">
        <f t="shared" si="5"/>
        <v>0</v>
      </c>
    </row>
    <row r="104" spans="1:12" x14ac:dyDescent="0.35">
      <c r="A104" s="179"/>
      <c r="B104" s="77" t="s">
        <v>96</v>
      </c>
      <c r="C104" s="68" t="s">
        <v>43</v>
      </c>
      <c r="D104" s="55">
        <v>0.1</v>
      </c>
      <c r="E104" s="39">
        <f>E98*D104</f>
        <v>3.2</v>
      </c>
      <c r="F104" s="39"/>
      <c r="G104" s="39">
        <f t="shared" si="7"/>
        <v>0</v>
      </c>
      <c r="H104" s="39"/>
      <c r="I104" s="39">
        <f t="shared" si="4"/>
        <v>0</v>
      </c>
      <c r="J104" s="39"/>
      <c r="K104" s="39">
        <f t="shared" si="6"/>
        <v>0</v>
      </c>
      <c r="L104" s="40">
        <f t="shared" si="5"/>
        <v>0</v>
      </c>
    </row>
    <row r="105" spans="1:12" ht="27" x14ac:dyDescent="0.35">
      <c r="A105" s="177">
        <v>37</v>
      </c>
      <c r="B105" s="159" t="s">
        <v>126</v>
      </c>
      <c r="C105" s="78" t="s">
        <v>64</v>
      </c>
      <c r="D105" s="79"/>
      <c r="E105" s="75">
        <v>227</v>
      </c>
      <c r="F105" s="39"/>
      <c r="G105" s="39">
        <f t="shared" si="7"/>
        <v>0</v>
      </c>
      <c r="H105" s="39"/>
      <c r="I105" s="39">
        <f t="shared" si="4"/>
        <v>0</v>
      </c>
      <c r="J105" s="39"/>
      <c r="K105" s="39">
        <f t="shared" si="6"/>
        <v>0</v>
      </c>
      <c r="L105" s="40">
        <f t="shared" si="5"/>
        <v>0</v>
      </c>
    </row>
    <row r="106" spans="1:12" x14ac:dyDescent="0.35">
      <c r="A106" s="178"/>
      <c r="B106" s="54" t="s">
        <v>90</v>
      </c>
      <c r="C106" s="32" t="s">
        <v>64</v>
      </c>
      <c r="D106" s="55">
        <v>1</v>
      </c>
      <c r="E106" s="56">
        <f>E105*D106</f>
        <v>227</v>
      </c>
      <c r="F106" s="53"/>
      <c r="G106" s="39">
        <f t="shared" si="7"/>
        <v>0</v>
      </c>
      <c r="H106" s="39"/>
      <c r="I106" s="39">
        <f t="shared" si="4"/>
        <v>0</v>
      </c>
      <c r="J106" s="39"/>
      <c r="K106" s="39">
        <f t="shared" si="6"/>
        <v>0</v>
      </c>
      <c r="L106" s="40">
        <f t="shared" si="5"/>
        <v>0</v>
      </c>
    </row>
    <row r="107" spans="1:12" x14ac:dyDescent="0.35">
      <c r="A107" s="178"/>
      <c r="B107" s="57" t="s">
        <v>92</v>
      </c>
      <c r="C107" s="31" t="s">
        <v>43</v>
      </c>
      <c r="D107" s="63">
        <v>5.5E-2</v>
      </c>
      <c r="E107" s="59">
        <f>E105*D107</f>
        <v>12.484999999999999</v>
      </c>
      <c r="F107" s="59"/>
      <c r="G107" s="39">
        <f t="shared" si="7"/>
        <v>0</v>
      </c>
      <c r="H107" s="59"/>
      <c r="I107" s="39">
        <f t="shared" si="4"/>
        <v>0</v>
      </c>
      <c r="J107" s="59"/>
      <c r="K107" s="39">
        <f t="shared" si="6"/>
        <v>0</v>
      </c>
      <c r="L107" s="40">
        <f t="shared" si="5"/>
        <v>0</v>
      </c>
    </row>
    <row r="108" spans="1:12" x14ac:dyDescent="0.35">
      <c r="A108" s="178"/>
      <c r="B108" s="77" t="s">
        <v>127</v>
      </c>
      <c r="C108" s="68" t="s">
        <v>64</v>
      </c>
      <c r="D108" s="55">
        <v>1.1200000000000001</v>
      </c>
      <c r="E108" s="39">
        <f>E105*D108</f>
        <v>254.24000000000004</v>
      </c>
      <c r="F108" s="39"/>
      <c r="G108" s="39">
        <f t="shared" si="7"/>
        <v>0</v>
      </c>
      <c r="H108" s="39"/>
      <c r="I108" s="39">
        <f t="shared" si="4"/>
        <v>0</v>
      </c>
      <c r="J108" s="39"/>
      <c r="K108" s="39">
        <f t="shared" si="6"/>
        <v>0</v>
      </c>
      <c r="L108" s="40">
        <f t="shared" si="5"/>
        <v>0</v>
      </c>
    </row>
    <row r="109" spans="1:12" x14ac:dyDescent="0.35">
      <c r="A109" s="179"/>
      <c r="B109" s="77" t="s">
        <v>96</v>
      </c>
      <c r="C109" s="68" t="s">
        <v>43</v>
      </c>
      <c r="D109" s="55">
        <v>1.4E-2</v>
      </c>
      <c r="E109" s="39">
        <f>E105*D109</f>
        <v>3.1779999999999999</v>
      </c>
      <c r="F109" s="39"/>
      <c r="G109" s="39">
        <f t="shared" si="7"/>
        <v>0</v>
      </c>
      <c r="H109" s="39"/>
      <c r="I109" s="39">
        <f t="shared" si="4"/>
        <v>0</v>
      </c>
      <c r="J109" s="39"/>
      <c r="K109" s="39">
        <f t="shared" si="6"/>
        <v>0</v>
      </c>
      <c r="L109" s="40">
        <f t="shared" si="5"/>
        <v>0</v>
      </c>
    </row>
    <row r="110" spans="1:12" ht="54" x14ac:dyDescent="0.35">
      <c r="A110" s="177">
        <v>38</v>
      </c>
      <c r="B110" s="160" t="s">
        <v>128</v>
      </c>
      <c r="C110" s="50" t="s">
        <v>55</v>
      </c>
      <c r="D110" s="50"/>
      <c r="E110" s="75">
        <f>81+48</f>
        <v>129</v>
      </c>
      <c r="F110" s="39"/>
      <c r="G110" s="39">
        <f t="shared" si="7"/>
        <v>0</v>
      </c>
      <c r="H110" s="39"/>
      <c r="I110" s="39">
        <f t="shared" si="4"/>
        <v>0</v>
      </c>
      <c r="J110" s="39"/>
      <c r="K110" s="39">
        <f t="shared" si="6"/>
        <v>0</v>
      </c>
      <c r="L110" s="40">
        <f t="shared" si="5"/>
        <v>0</v>
      </c>
    </row>
    <row r="111" spans="1:12" x14ac:dyDescent="0.35">
      <c r="A111" s="178"/>
      <c r="B111" s="54" t="s">
        <v>90</v>
      </c>
      <c r="C111" s="32" t="s">
        <v>91</v>
      </c>
      <c r="D111" s="55">
        <v>1</v>
      </c>
      <c r="E111" s="55">
        <f>E110*D111</f>
        <v>129</v>
      </c>
      <c r="F111" s="53"/>
      <c r="G111" s="39">
        <f t="shared" si="7"/>
        <v>0</v>
      </c>
      <c r="H111" s="39"/>
      <c r="I111" s="39">
        <f t="shared" si="4"/>
        <v>0</v>
      </c>
      <c r="J111" s="39"/>
      <c r="K111" s="39">
        <f t="shared" si="6"/>
        <v>0</v>
      </c>
      <c r="L111" s="40">
        <f t="shared" si="5"/>
        <v>0</v>
      </c>
    </row>
    <row r="112" spans="1:12" x14ac:dyDescent="0.35">
      <c r="A112" s="178"/>
      <c r="B112" s="57" t="s">
        <v>92</v>
      </c>
      <c r="C112" s="31" t="s">
        <v>43</v>
      </c>
      <c r="D112" s="63">
        <v>2.1999999999999999E-2</v>
      </c>
      <c r="E112" s="59">
        <f>E110*D112</f>
        <v>2.8379999999999996</v>
      </c>
      <c r="F112" s="59"/>
      <c r="G112" s="39">
        <f t="shared" si="7"/>
        <v>0</v>
      </c>
      <c r="H112" s="59"/>
      <c r="I112" s="39">
        <f t="shared" si="4"/>
        <v>0</v>
      </c>
      <c r="J112" s="59"/>
      <c r="K112" s="39">
        <f t="shared" si="6"/>
        <v>0</v>
      </c>
      <c r="L112" s="40">
        <f t="shared" si="5"/>
        <v>0</v>
      </c>
    </row>
    <row r="113" spans="1:12" x14ac:dyDescent="0.35">
      <c r="A113" s="178"/>
      <c r="B113" s="76" t="s">
        <v>129</v>
      </c>
      <c r="C113" s="66" t="s">
        <v>55</v>
      </c>
      <c r="D113" s="66">
        <v>1.05</v>
      </c>
      <c r="E113" s="39">
        <f>48*1.05</f>
        <v>50.400000000000006</v>
      </c>
      <c r="F113" s="39"/>
      <c r="G113" s="39">
        <f t="shared" si="7"/>
        <v>0</v>
      </c>
      <c r="H113" s="39"/>
      <c r="I113" s="39">
        <f t="shared" si="4"/>
        <v>0</v>
      </c>
      <c r="J113" s="39"/>
      <c r="K113" s="39">
        <f t="shared" si="6"/>
        <v>0</v>
      </c>
      <c r="L113" s="40">
        <f t="shared" si="5"/>
        <v>0</v>
      </c>
    </row>
    <row r="114" spans="1:12" x14ac:dyDescent="0.35">
      <c r="A114" s="178"/>
      <c r="B114" s="76" t="s">
        <v>130</v>
      </c>
      <c r="C114" s="66" t="s">
        <v>55</v>
      </c>
      <c r="D114" s="66">
        <v>1.05</v>
      </c>
      <c r="E114" s="39">
        <f>81*1.05</f>
        <v>85.05</v>
      </c>
      <c r="F114" s="39"/>
      <c r="G114" s="39">
        <f t="shared" si="7"/>
        <v>0</v>
      </c>
      <c r="H114" s="39"/>
      <c r="I114" s="39">
        <f t="shared" si="4"/>
        <v>0</v>
      </c>
      <c r="J114" s="39"/>
      <c r="K114" s="39">
        <f t="shared" si="6"/>
        <v>0</v>
      </c>
      <c r="L114" s="40">
        <f t="shared" si="5"/>
        <v>0</v>
      </c>
    </row>
    <row r="115" spans="1:12" ht="27" x14ac:dyDescent="0.35">
      <c r="A115" s="178"/>
      <c r="B115" s="54" t="s">
        <v>131</v>
      </c>
      <c r="C115" s="68" t="s">
        <v>55</v>
      </c>
      <c r="D115" s="55">
        <v>1</v>
      </c>
      <c r="E115" s="39">
        <f>D115*E110</f>
        <v>129</v>
      </c>
      <c r="F115" s="39"/>
      <c r="G115" s="39">
        <f t="shared" si="7"/>
        <v>0</v>
      </c>
      <c r="H115" s="39"/>
      <c r="I115" s="39">
        <f t="shared" si="4"/>
        <v>0</v>
      </c>
      <c r="J115" s="39"/>
      <c r="K115" s="39">
        <f t="shared" si="6"/>
        <v>0</v>
      </c>
      <c r="L115" s="40">
        <f t="shared" si="5"/>
        <v>0</v>
      </c>
    </row>
    <row r="116" spans="1:12" x14ac:dyDescent="0.35">
      <c r="A116" s="179"/>
      <c r="B116" s="77" t="s">
        <v>96</v>
      </c>
      <c r="C116" s="68" t="s">
        <v>43</v>
      </c>
      <c r="D116" s="68">
        <v>0.1</v>
      </c>
      <c r="E116" s="39">
        <f>E110*D116</f>
        <v>12.9</v>
      </c>
      <c r="F116" s="39"/>
      <c r="G116" s="39">
        <f t="shared" si="7"/>
        <v>0</v>
      </c>
      <c r="H116" s="39"/>
      <c r="I116" s="39">
        <f t="shared" si="4"/>
        <v>0</v>
      </c>
      <c r="J116" s="39"/>
      <c r="K116" s="39">
        <f t="shared" si="6"/>
        <v>0</v>
      </c>
      <c r="L116" s="40">
        <f t="shared" si="5"/>
        <v>0</v>
      </c>
    </row>
    <row r="117" spans="1:12" ht="27" x14ac:dyDescent="0.35">
      <c r="A117" s="177">
        <v>39</v>
      </c>
      <c r="B117" s="158" t="s">
        <v>132</v>
      </c>
      <c r="C117" s="78" t="s">
        <v>72</v>
      </c>
      <c r="D117" s="78"/>
      <c r="E117" s="75">
        <v>86</v>
      </c>
      <c r="F117" s="39"/>
      <c r="G117" s="39">
        <f t="shared" si="7"/>
        <v>0</v>
      </c>
      <c r="H117" s="39"/>
      <c r="I117" s="39">
        <f t="shared" si="4"/>
        <v>0</v>
      </c>
      <c r="J117" s="39"/>
      <c r="K117" s="39">
        <f t="shared" si="6"/>
        <v>0</v>
      </c>
      <c r="L117" s="40">
        <f t="shared" si="5"/>
        <v>0</v>
      </c>
    </row>
    <row r="118" spans="1:12" x14ac:dyDescent="0.35">
      <c r="A118" s="178"/>
      <c r="B118" s="54" t="s">
        <v>90</v>
      </c>
      <c r="C118" s="32" t="s">
        <v>91</v>
      </c>
      <c r="D118" s="55">
        <v>1</v>
      </c>
      <c r="E118" s="56">
        <f>E117*D118</f>
        <v>86</v>
      </c>
      <c r="F118" s="53"/>
      <c r="G118" s="39">
        <f t="shared" si="7"/>
        <v>0</v>
      </c>
      <c r="H118" s="39"/>
      <c r="I118" s="39">
        <f t="shared" si="4"/>
        <v>0</v>
      </c>
      <c r="J118" s="39"/>
      <c r="K118" s="39">
        <f t="shared" si="6"/>
        <v>0</v>
      </c>
      <c r="L118" s="40">
        <f t="shared" si="5"/>
        <v>0</v>
      </c>
    </row>
    <row r="119" spans="1:12" x14ac:dyDescent="0.35">
      <c r="A119" s="178"/>
      <c r="B119" s="57" t="s">
        <v>92</v>
      </c>
      <c r="C119" s="31" t="s">
        <v>43</v>
      </c>
      <c r="D119" s="63">
        <v>0.06</v>
      </c>
      <c r="E119" s="59">
        <f>E117*D119</f>
        <v>5.16</v>
      </c>
      <c r="F119" s="59"/>
      <c r="G119" s="39">
        <f t="shared" si="7"/>
        <v>0</v>
      </c>
      <c r="H119" s="59"/>
      <c r="I119" s="39">
        <f t="shared" si="4"/>
        <v>0</v>
      </c>
      <c r="J119" s="59"/>
      <c r="K119" s="39">
        <f t="shared" si="6"/>
        <v>0</v>
      </c>
      <c r="L119" s="40">
        <f t="shared" si="5"/>
        <v>0</v>
      </c>
    </row>
    <row r="120" spans="1:12" x14ac:dyDescent="0.35">
      <c r="A120" s="178"/>
      <c r="B120" s="57" t="s">
        <v>133</v>
      </c>
      <c r="C120" s="31" t="s">
        <v>99</v>
      </c>
      <c r="D120" s="63">
        <v>0.76</v>
      </c>
      <c r="E120" s="59">
        <f>E117*D120</f>
        <v>65.36</v>
      </c>
      <c r="F120" s="59"/>
      <c r="G120" s="39">
        <f t="shared" si="7"/>
        <v>0</v>
      </c>
      <c r="H120" s="59"/>
      <c r="I120" s="39">
        <f t="shared" si="4"/>
        <v>0</v>
      </c>
      <c r="J120" s="59"/>
      <c r="K120" s="39">
        <f t="shared" si="6"/>
        <v>0</v>
      </c>
      <c r="L120" s="40">
        <f t="shared" si="5"/>
        <v>0</v>
      </c>
    </row>
    <row r="121" spans="1:12" x14ac:dyDescent="0.35">
      <c r="A121" s="178"/>
      <c r="B121" s="77" t="s">
        <v>134</v>
      </c>
      <c r="C121" s="68" t="s">
        <v>99</v>
      </c>
      <c r="D121" s="68">
        <v>2.9</v>
      </c>
      <c r="E121" s="39">
        <f>E117*D121</f>
        <v>249.4</v>
      </c>
      <c r="F121" s="39"/>
      <c r="G121" s="39">
        <f t="shared" si="7"/>
        <v>0</v>
      </c>
      <c r="H121" s="39"/>
      <c r="I121" s="39">
        <f t="shared" si="4"/>
        <v>0</v>
      </c>
      <c r="J121" s="39"/>
      <c r="K121" s="39">
        <f t="shared" si="6"/>
        <v>0</v>
      </c>
      <c r="L121" s="40">
        <f t="shared" si="5"/>
        <v>0</v>
      </c>
    </row>
    <row r="122" spans="1:12" x14ac:dyDescent="0.35">
      <c r="A122" s="179"/>
      <c r="B122" s="77" t="s">
        <v>96</v>
      </c>
      <c r="C122" s="68" t="s">
        <v>43</v>
      </c>
      <c r="D122" s="68">
        <v>0.02</v>
      </c>
      <c r="E122" s="39">
        <f>E116*D122</f>
        <v>0.25800000000000001</v>
      </c>
      <c r="F122" s="39"/>
      <c r="G122" s="39">
        <f t="shared" si="7"/>
        <v>0</v>
      </c>
      <c r="H122" s="39"/>
      <c r="I122" s="39">
        <f t="shared" si="4"/>
        <v>0</v>
      </c>
      <c r="J122" s="39"/>
      <c r="K122" s="39">
        <f t="shared" si="6"/>
        <v>0</v>
      </c>
      <c r="L122" s="40">
        <f t="shared" si="5"/>
        <v>0</v>
      </c>
    </row>
    <row r="123" spans="1:12" x14ac:dyDescent="0.35">
      <c r="A123" s="180">
        <v>40</v>
      </c>
      <c r="B123" s="157" t="s">
        <v>135</v>
      </c>
      <c r="C123" s="78" t="s">
        <v>55</v>
      </c>
      <c r="D123" s="78"/>
      <c r="E123" s="79">
        <f>313+57</f>
        <v>370</v>
      </c>
      <c r="F123" s="55"/>
      <c r="G123" s="39">
        <f t="shared" si="7"/>
        <v>0</v>
      </c>
      <c r="H123" s="55"/>
      <c r="I123" s="39">
        <f t="shared" si="4"/>
        <v>0</v>
      </c>
      <c r="J123" s="55"/>
      <c r="K123" s="39">
        <f t="shared" si="6"/>
        <v>0</v>
      </c>
      <c r="L123" s="40">
        <f t="shared" si="5"/>
        <v>0</v>
      </c>
    </row>
    <row r="124" spans="1:12" x14ac:dyDescent="0.35">
      <c r="A124" s="181"/>
      <c r="B124" s="54" t="s">
        <v>90</v>
      </c>
      <c r="C124" s="32" t="s">
        <v>91</v>
      </c>
      <c r="D124" s="55">
        <v>1</v>
      </c>
      <c r="E124" s="56">
        <f>E123*D124</f>
        <v>370</v>
      </c>
      <c r="F124" s="53"/>
      <c r="G124" s="39">
        <f t="shared" si="7"/>
        <v>0</v>
      </c>
      <c r="H124" s="55"/>
      <c r="I124" s="39">
        <f t="shared" si="4"/>
        <v>0</v>
      </c>
      <c r="J124" s="55"/>
      <c r="K124" s="39">
        <f t="shared" si="6"/>
        <v>0</v>
      </c>
      <c r="L124" s="40">
        <f t="shared" si="5"/>
        <v>0</v>
      </c>
    </row>
    <row r="125" spans="1:12" x14ac:dyDescent="0.35">
      <c r="A125" s="181"/>
      <c r="B125" s="57" t="s">
        <v>92</v>
      </c>
      <c r="C125" s="31" t="s">
        <v>43</v>
      </c>
      <c r="D125" s="63">
        <v>3.1E-2</v>
      </c>
      <c r="E125" s="59">
        <f>E123*D125</f>
        <v>11.47</v>
      </c>
      <c r="F125" s="59"/>
      <c r="G125" s="39">
        <f t="shared" si="7"/>
        <v>0</v>
      </c>
      <c r="H125" s="59"/>
      <c r="I125" s="39">
        <f t="shared" si="4"/>
        <v>0</v>
      </c>
      <c r="J125" s="59"/>
      <c r="K125" s="39">
        <f t="shared" si="6"/>
        <v>0</v>
      </c>
      <c r="L125" s="40">
        <f t="shared" si="5"/>
        <v>0</v>
      </c>
    </row>
    <row r="126" spans="1:12" x14ac:dyDescent="0.35">
      <c r="A126" s="181"/>
      <c r="B126" s="67" t="s">
        <v>136</v>
      </c>
      <c r="C126" s="68" t="s">
        <v>55</v>
      </c>
      <c r="D126" s="68">
        <v>1.03</v>
      </c>
      <c r="E126" s="55">
        <f>D126*E123</f>
        <v>381.1</v>
      </c>
      <c r="F126" s="55"/>
      <c r="G126" s="39">
        <f t="shared" si="7"/>
        <v>0</v>
      </c>
      <c r="H126" s="55"/>
      <c r="I126" s="39">
        <f t="shared" si="4"/>
        <v>0</v>
      </c>
      <c r="J126" s="55"/>
      <c r="K126" s="39">
        <f t="shared" si="6"/>
        <v>0</v>
      </c>
      <c r="L126" s="40">
        <f t="shared" si="5"/>
        <v>0</v>
      </c>
    </row>
    <row r="127" spans="1:12" x14ac:dyDescent="0.35">
      <c r="A127" s="181"/>
      <c r="B127" s="67" t="s">
        <v>137</v>
      </c>
      <c r="C127" s="68" t="s">
        <v>99</v>
      </c>
      <c r="D127" s="55">
        <v>6</v>
      </c>
      <c r="E127" s="55">
        <f>D127*E123</f>
        <v>2220</v>
      </c>
      <c r="F127" s="55"/>
      <c r="G127" s="39">
        <f t="shared" si="7"/>
        <v>0</v>
      </c>
      <c r="H127" s="55"/>
      <c r="I127" s="39">
        <f t="shared" si="4"/>
        <v>0</v>
      </c>
      <c r="J127" s="55"/>
      <c r="K127" s="39">
        <f t="shared" si="6"/>
        <v>0</v>
      </c>
      <c r="L127" s="40">
        <f t="shared" si="5"/>
        <v>0</v>
      </c>
    </row>
    <row r="128" spans="1:12" x14ac:dyDescent="0.35">
      <c r="A128" s="181"/>
      <c r="B128" s="67" t="s">
        <v>138</v>
      </c>
      <c r="C128" s="68" t="s">
        <v>99</v>
      </c>
      <c r="D128" s="68">
        <v>0.04</v>
      </c>
      <c r="E128" s="55">
        <f>D128*E123</f>
        <v>14.8</v>
      </c>
      <c r="F128" s="55"/>
      <c r="G128" s="39">
        <f t="shared" si="7"/>
        <v>0</v>
      </c>
      <c r="H128" s="55"/>
      <c r="I128" s="39">
        <f t="shared" si="4"/>
        <v>0</v>
      </c>
      <c r="J128" s="55"/>
      <c r="K128" s="39">
        <f t="shared" si="6"/>
        <v>0</v>
      </c>
      <c r="L128" s="40">
        <f t="shared" si="5"/>
        <v>0</v>
      </c>
    </row>
    <row r="129" spans="1:13" x14ac:dyDescent="0.35">
      <c r="A129" s="181"/>
      <c r="B129" s="67" t="s">
        <v>139</v>
      </c>
      <c r="C129" s="68" t="s">
        <v>104</v>
      </c>
      <c r="D129" s="55">
        <v>0.1</v>
      </c>
      <c r="E129" s="55">
        <f>D129*E123</f>
        <v>37</v>
      </c>
      <c r="F129" s="55"/>
      <c r="G129" s="39">
        <f t="shared" si="7"/>
        <v>0</v>
      </c>
      <c r="H129" s="55"/>
      <c r="I129" s="39">
        <f t="shared" si="4"/>
        <v>0</v>
      </c>
      <c r="J129" s="55"/>
      <c r="K129" s="39">
        <f t="shared" si="6"/>
        <v>0</v>
      </c>
      <c r="L129" s="40">
        <f t="shared" si="5"/>
        <v>0</v>
      </c>
    </row>
    <row r="130" spans="1:13" x14ac:dyDescent="0.35">
      <c r="A130" s="182"/>
      <c r="B130" s="67" t="s">
        <v>96</v>
      </c>
      <c r="C130" s="68" t="s">
        <v>43</v>
      </c>
      <c r="D130" s="68">
        <v>7.0000000000000001E-3</v>
      </c>
      <c r="E130" s="55">
        <f>D130*E123</f>
        <v>2.59</v>
      </c>
      <c r="F130" s="55"/>
      <c r="G130" s="39">
        <f t="shared" si="7"/>
        <v>0</v>
      </c>
      <c r="H130" s="55"/>
      <c r="I130" s="39">
        <f t="shared" si="4"/>
        <v>0</v>
      </c>
      <c r="J130" s="55"/>
      <c r="K130" s="39">
        <f t="shared" si="6"/>
        <v>0</v>
      </c>
      <c r="L130" s="40">
        <f t="shared" si="5"/>
        <v>0</v>
      </c>
    </row>
    <row r="131" spans="1:13" ht="36.65" customHeight="1" x14ac:dyDescent="0.35">
      <c r="A131" s="177">
        <v>41</v>
      </c>
      <c r="B131" s="156" t="s">
        <v>140</v>
      </c>
      <c r="C131" s="50" t="s">
        <v>64</v>
      </c>
      <c r="D131" s="50"/>
      <c r="E131" s="75">
        <v>76</v>
      </c>
      <c r="F131" s="39"/>
      <c r="G131" s="39">
        <f t="shared" si="7"/>
        <v>0</v>
      </c>
      <c r="H131" s="59"/>
      <c r="I131" s="39">
        <f t="shared" si="4"/>
        <v>0</v>
      </c>
      <c r="J131" s="59"/>
      <c r="K131" s="39">
        <f t="shared" si="6"/>
        <v>0</v>
      </c>
      <c r="L131" s="40">
        <f t="shared" si="5"/>
        <v>0</v>
      </c>
      <c r="M131" s="149"/>
    </row>
    <row r="132" spans="1:13" x14ac:dyDescent="0.35">
      <c r="A132" s="178"/>
      <c r="B132" s="54" t="s">
        <v>90</v>
      </c>
      <c r="C132" s="32" t="s">
        <v>91</v>
      </c>
      <c r="D132" s="55">
        <v>1</v>
      </c>
      <c r="E132" s="56">
        <f>E131*D132</f>
        <v>76</v>
      </c>
      <c r="F132" s="53"/>
      <c r="G132" s="39">
        <f t="shared" si="7"/>
        <v>0</v>
      </c>
      <c r="H132" s="59"/>
      <c r="I132" s="39">
        <f t="shared" si="4"/>
        <v>0</v>
      </c>
      <c r="J132" s="59"/>
      <c r="K132" s="39">
        <f t="shared" si="6"/>
        <v>0</v>
      </c>
      <c r="L132" s="40">
        <f t="shared" si="5"/>
        <v>0</v>
      </c>
    </row>
    <row r="133" spans="1:13" x14ac:dyDescent="0.35">
      <c r="A133" s="178"/>
      <c r="B133" s="57" t="s">
        <v>92</v>
      </c>
      <c r="C133" s="31" t="s">
        <v>43</v>
      </c>
      <c r="D133" s="63">
        <v>1.8200000000000001E-2</v>
      </c>
      <c r="E133" s="59">
        <f>E131*D133</f>
        <v>1.3832</v>
      </c>
      <c r="F133" s="59"/>
      <c r="G133" s="39">
        <f t="shared" si="7"/>
        <v>0</v>
      </c>
      <c r="H133" s="59"/>
      <c r="I133" s="39">
        <f t="shared" si="4"/>
        <v>0</v>
      </c>
      <c r="J133" s="59"/>
      <c r="K133" s="39">
        <f t="shared" si="6"/>
        <v>0</v>
      </c>
      <c r="L133" s="40">
        <f t="shared" si="5"/>
        <v>0</v>
      </c>
    </row>
    <row r="134" spans="1:13" x14ac:dyDescent="0.35">
      <c r="A134" s="178"/>
      <c r="B134" s="65" t="s">
        <v>141</v>
      </c>
      <c r="C134" s="66" t="s">
        <v>64</v>
      </c>
      <c r="D134" s="80">
        <v>1.05</v>
      </c>
      <c r="E134" s="59">
        <f>E131*D134</f>
        <v>79.8</v>
      </c>
      <c r="F134" s="59"/>
      <c r="G134" s="39">
        <f t="shared" si="7"/>
        <v>0</v>
      </c>
      <c r="H134" s="59"/>
      <c r="I134" s="39">
        <f t="shared" si="4"/>
        <v>0</v>
      </c>
      <c r="J134" s="59"/>
      <c r="K134" s="39">
        <f t="shared" si="6"/>
        <v>0</v>
      </c>
      <c r="L134" s="40">
        <f t="shared" si="5"/>
        <v>0</v>
      </c>
    </row>
    <row r="135" spans="1:13" x14ac:dyDescent="0.35">
      <c r="A135" s="179"/>
      <c r="B135" s="65" t="s">
        <v>96</v>
      </c>
      <c r="C135" s="66" t="s">
        <v>43</v>
      </c>
      <c r="D135" s="80">
        <v>0.08</v>
      </c>
      <c r="E135" s="59">
        <f>E131*D135</f>
        <v>6.08</v>
      </c>
      <c r="F135" s="59"/>
      <c r="G135" s="39">
        <f t="shared" si="7"/>
        <v>0</v>
      </c>
      <c r="H135" s="59"/>
      <c r="I135" s="39">
        <f t="shared" si="4"/>
        <v>0</v>
      </c>
      <c r="J135" s="59"/>
      <c r="K135" s="39">
        <f t="shared" si="6"/>
        <v>0</v>
      </c>
      <c r="L135" s="40">
        <f t="shared" si="5"/>
        <v>0</v>
      </c>
    </row>
    <row r="136" spans="1:13" ht="20.149999999999999" customHeight="1" x14ac:dyDescent="0.35">
      <c r="A136" s="73"/>
      <c r="B136" s="143" t="s">
        <v>142</v>
      </c>
      <c r="C136" s="31"/>
      <c r="D136" s="31"/>
      <c r="E136" s="53"/>
      <c r="F136" s="53"/>
      <c r="G136" s="39">
        <f t="shared" si="7"/>
        <v>0</v>
      </c>
      <c r="H136" s="53"/>
      <c r="I136" s="39">
        <f t="shared" si="4"/>
        <v>0</v>
      </c>
      <c r="J136" s="53"/>
      <c r="K136" s="39">
        <f t="shared" si="6"/>
        <v>0</v>
      </c>
      <c r="L136" s="40">
        <f t="shared" si="5"/>
        <v>0</v>
      </c>
    </row>
    <row r="137" spans="1:13" ht="40.5" x14ac:dyDescent="0.35">
      <c r="A137" s="177">
        <v>42</v>
      </c>
      <c r="B137" s="147" t="s">
        <v>143</v>
      </c>
      <c r="C137" s="50" t="s">
        <v>55</v>
      </c>
      <c r="D137" s="50"/>
      <c r="E137" s="75">
        <f>0.9*2.15*22</f>
        <v>42.57</v>
      </c>
      <c r="F137" s="39"/>
      <c r="G137" s="39">
        <f t="shared" si="7"/>
        <v>0</v>
      </c>
      <c r="H137" s="39"/>
      <c r="I137" s="39">
        <f t="shared" si="4"/>
        <v>0</v>
      </c>
      <c r="J137" s="39"/>
      <c r="K137" s="39">
        <f t="shared" si="6"/>
        <v>0</v>
      </c>
      <c r="L137" s="40">
        <f t="shared" si="5"/>
        <v>0</v>
      </c>
    </row>
    <row r="138" spans="1:13" x14ac:dyDescent="0.35">
      <c r="A138" s="178"/>
      <c r="B138" s="54" t="s">
        <v>90</v>
      </c>
      <c r="C138" s="32" t="s">
        <v>91</v>
      </c>
      <c r="D138" s="55">
        <v>1</v>
      </c>
      <c r="E138" s="56">
        <f>E137*D138</f>
        <v>42.57</v>
      </c>
      <c r="F138" s="53"/>
      <c r="G138" s="39">
        <f t="shared" si="7"/>
        <v>0</v>
      </c>
      <c r="H138" s="39"/>
      <c r="I138" s="39">
        <f t="shared" si="4"/>
        <v>0</v>
      </c>
      <c r="J138" s="59"/>
      <c r="K138" s="39">
        <f t="shared" si="6"/>
        <v>0</v>
      </c>
      <c r="L138" s="40">
        <f t="shared" si="5"/>
        <v>0</v>
      </c>
    </row>
    <row r="139" spans="1:13" x14ac:dyDescent="0.35">
      <c r="A139" s="178"/>
      <c r="B139" s="57" t="s">
        <v>92</v>
      </c>
      <c r="C139" s="31" t="s">
        <v>43</v>
      </c>
      <c r="D139" s="63">
        <v>0.13</v>
      </c>
      <c r="E139" s="59">
        <f>E137*D139</f>
        <v>5.5341000000000005</v>
      </c>
      <c r="F139" s="59"/>
      <c r="G139" s="39">
        <f t="shared" si="7"/>
        <v>0</v>
      </c>
      <c r="H139" s="59"/>
      <c r="I139" s="39">
        <f t="shared" ref="I139:I202" si="8">H139*E139</f>
        <v>0</v>
      </c>
      <c r="J139" s="59"/>
      <c r="K139" s="39">
        <f t="shared" si="6"/>
        <v>0</v>
      </c>
      <c r="L139" s="40">
        <f t="shared" si="5"/>
        <v>0</v>
      </c>
    </row>
    <row r="140" spans="1:13" x14ac:dyDescent="0.35">
      <c r="A140" s="178"/>
      <c r="B140" s="65" t="s">
        <v>144</v>
      </c>
      <c r="C140" s="32" t="s">
        <v>91</v>
      </c>
      <c r="D140" s="80" t="s">
        <v>145</v>
      </c>
      <c r="E140" s="39">
        <f>E137</f>
        <v>42.57</v>
      </c>
      <c r="F140" s="59"/>
      <c r="G140" s="39">
        <f t="shared" si="7"/>
        <v>0</v>
      </c>
      <c r="H140" s="59"/>
      <c r="I140" s="39">
        <f t="shared" si="8"/>
        <v>0</v>
      </c>
      <c r="J140" s="59"/>
      <c r="K140" s="39">
        <f t="shared" si="6"/>
        <v>0</v>
      </c>
      <c r="L140" s="40">
        <f t="shared" si="5"/>
        <v>0</v>
      </c>
    </row>
    <row r="141" spans="1:13" x14ac:dyDescent="0.35">
      <c r="A141" s="178"/>
      <c r="B141" s="65" t="s">
        <v>146</v>
      </c>
      <c r="C141" s="66" t="s">
        <v>58</v>
      </c>
      <c r="D141" s="81"/>
      <c r="E141" s="53">
        <v>7</v>
      </c>
      <c r="F141" s="53"/>
      <c r="G141" s="39">
        <f t="shared" si="7"/>
        <v>0</v>
      </c>
      <c r="H141" s="40"/>
      <c r="I141" s="39">
        <f t="shared" si="8"/>
        <v>0</v>
      </c>
      <c r="J141" s="40"/>
      <c r="K141" s="39">
        <f t="shared" si="6"/>
        <v>0</v>
      </c>
      <c r="L141" s="40">
        <f t="shared" si="5"/>
        <v>0</v>
      </c>
    </row>
    <row r="142" spans="1:13" x14ac:dyDescent="0.35">
      <c r="A142" s="179"/>
      <c r="B142" s="65" t="s">
        <v>96</v>
      </c>
      <c r="C142" s="66" t="s">
        <v>43</v>
      </c>
      <c r="D142" s="80">
        <v>0.02</v>
      </c>
      <c r="E142" s="59">
        <f>E137*D142</f>
        <v>0.85140000000000005</v>
      </c>
      <c r="F142" s="59"/>
      <c r="G142" s="39">
        <f t="shared" si="7"/>
        <v>0</v>
      </c>
      <c r="H142" s="59"/>
      <c r="I142" s="39">
        <f t="shared" si="8"/>
        <v>0</v>
      </c>
      <c r="J142" s="59"/>
      <c r="K142" s="39">
        <f t="shared" si="6"/>
        <v>0</v>
      </c>
      <c r="L142" s="40">
        <f t="shared" ref="L142:L205" si="9">K142+I142+G142</f>
        <v>0</v>
      </c>
    </row>
    <row r="143" spans="1:13" ht="27" x14ac:dyDescent="0.35">
      <c r="A143" s="177">
        <v>43</v>
      </c>
      <c r="B143" s="148" t="s">
        <v>147</v>
      </c>
      <c r="C143" s="50" t="s">
        <v>55</v>
      </c>
      <c r="D143" s="50"/>
      <c r="E143" s="75">
        <f>1*2.15*18+1.2*2.15*1</f>
        <v>41.279999999999994</v>
      </c>
      <c r="F143" s="39"/>
      <c r="G143" s="39">
        <f t="shared" si="7"/>
        <v>0</v>
      </c>
      <c r="H143" s="39"/>
      <c r="I143" s="39">
        <f t="shared" si="8"/>
        <v>0</v>
      </c>
      <c r="J143" s="39"/>
      <c r="K143" s="39">
        <f t="shared" si="6"/>
        <v>0</v>
      </c>
      <c r="L143" s="40">
        <f t="shared" si="9"/>
        <v>0</v>
      </c>
    </row>
    <row r="144" spans="1:13" x14ac:dyDescent="0.35">
      <c r="A144" s="178"/>
      <c r="B144" s="54" t="s">
        <v>90</v>
      </c>
      <c r="C144" s="32" t="s">
        <v>91</v>
      </c>
      <c r="D144" s="55">
        <v>1</v>
      </c>
      <c r="E144" s="56">
        <f>E143*D144</f>
        <v>41.279999999999994</v>
      </c>
      <c r="F144" s="53"/>
      <c r="G144" s="39">
        <f t="shared" si="7"/>
        <v>0</v>
      </c>
      <c r="H144" s="39"/>
      <c r="I144" s="39">
        <f t="shared" si="8"/>
        <v>0</v>
      </c>
      <c r="J144" s="59"/>
      <c r="K144" s="39">
        <f t="shared" si="6"/>
        <v>0</v>
      </c>
      <c r="L144" s="40">
        <f t="shared" si="9"/>
        <v>0</v>
      </c>
    </row>
    <row r="145" spans="1:12" x14ac:dyDescent="0.35">
      <c r="A145" s="178"/>
      <c r="B145" s="57" t="s">
        <v>92</v>
      </c>
      <c r="C145" s="31" t="s">
        <v>43</v>
      </c>
      <c r="D145" s="63">
        <v>0.13</v>
      </c>
      <c r="E145" s="59">
        <f>E143*D145</f>
        <v>5.3663999999999996</v>
      </c>
      <c r="F145" s="59"/>
      <c r="G145" s="39">
        <f t="shared" si="7"/>
        <v>0</v>
      </c>
      <c r="H145" s="59"/>
      <c r="I145" s="39">
        <f t="shared" si="8"/>
        <v>0</v>
      </c>
      <c r="J145" s="59"/>
      <c r="K145" s="39">
        <f t="shared" si="6"/>
        <v>0</v>
      </c>
      <c r="L145" s="40">
        <f t="shared" si="9"/>
        <v>0</v>
      </c>
    </row>
    <row r="146" spans="1:12" s="85" customFormat="1" ht="80.400000000000006" customHeight="1" x14ac:dyDescent="0.35">
      <c r="A146" s="178"/>
      <c r="B146" s="146" t="s">
        <v>148</v>
      </c>
      <c r="C146" s="82" t="s">
        <v>91</v>
      </c>
      <c r="D146" s="83" t="s">
        <v>145</v>
      </c>
      <c r="E146" s="84">
        <f>E143</f>
        <v>41.279999999999994</v>
      </c>
      <c r="F146" s="39"/>
      <c r="G146" s="39">
        <f t="shared" si="7"/>
        <v>0</v>
      </c>
      <c r="H146" s="59"/>
      <c r="I146" s="39">
        <f t="shared" si="8"/>
        <v>0</v>
      </c>
      <c r="J146" s="59"/>
      <c r="K146" s="39">
        <f t="shared" si="6"/>
        <v>0</v>
      </c>
      <c r="L146" s="40">
        <f t="shared" si="9"/>
        <v>0</v>
      </c>
    </row>
    <row r="147" spans="1:12" x14ac:dyDescent="0.35">
      <c r="A147" s="178"/>
      <c r="B147" s="65" t="s">
        <v>146</v>
      </c>
      <c r="C147" s="66" t="s">
        <v>58</v>
      </c>
      <c r="D147" s="81"/>
      <c r="E147" s="53">
        <v>7</v>
      </c>
      <c r="F147" s="53"/>
      <c r="G147" s="39">
        <f t="shared" si="7"/>
        <v>0</v>
      </c>
      <c r="H147" s="40"/>
      <c r="I147" s="39">
        <f t="shared" si="8"/>
        <v>0</v>
      </c>
      <c r="J147" s="40"/>
      <c r="K147" s="39">
        <f t="shared" si="6"/>
        <v>0</v>
      </c>
      <c r="L147" s="40">
        <f t="shared" si="9"/>
        <v>0</v>
      </c>
    </row>
    <row r="148" spans="1:12" x14ac:dyDescent="0.35">
      <c r="A148" s="179"/>
      <c r="B148" s="65" t="s">
        <v>96</v>
      </c>
      <c r="C148" s="66" t="s">
        <v>43</v>
      </c>
      <c r="D148" s="80">
        <v>0.02</v>
      </c>
      <c r="E148" s="59">
        <f>E143*D148</f>
        <v>0.82559999999999989</v>
      </c>
      <c r="F148" s="59"/>
      <c r="G148" s="39">
        <f t="shared" si="7"/>
        <v>0</v>
      </c>
      <c r="H148" s="59"/>
      <c r="I148" s="39">
        <f t="shared" si="8"/>
        <v>0</v>
      </c>
      <c r="J148" s="59"/>
      <c r="K148" s="39">
        <f t="shared" si="6"/>
        <v>0</v>
      </c>
      <c r="L148" s="40">
        <f t="shared" si="9"/>
        <v>0</v>
      </c>
    </row>
    <row r="149" spans="1:12" ht="42" customHeight="1" x14ac:dyDescent="0.35">
      <c r="A149" s="177">
        <v>44</v>
      </c>
      <c r="B149" s="148" t="s">
        <v>149</v>
      </c>
      <c r="C149" s="50" t="s">
        <v>55</v>
      </c>
      <c r="D149" s="50"/>
      <c r="E149" s="75">
        <f>0.9*2.15*7</f>
        <v>13.545</v>
      </c>
      <c r="F149" s="39"/>
      <c r="G149" s="39">
        <f t="shared" si="7"/>
        <v>0</v>
      </c>
      <c r="H149" s="39"/>
      <c r="I149" s="39">
        <f t="shared" si="8"/>
        <v>0</v>
      </c>
      <c r="J149" s="39"/>
      <c r="K149" s="39">
        <f t="shared" si="6"/>
        <v>0</v>
      </c>
      <c r="L149" s="40">
        <f t="shared" si="9"/>
        <v>0</v>
      </c>
    </row>
    <row r="150" spans="1:12" x14ac:dyDescent="0.35">
      <c r="A150" s="178"/>
      <c r="B150" s="54" t="s">
        <v>90</v>
      </c>
      <c r="C150" s="32" t="s">
        <v>91</v>
      </c>
      <c r="D150" s="55">
        <v>1</v>
      </c>
      <c r="E150" s="56">
        <f>E149*D150</f>
        <v>13.545</v>
      </c>
      <c r="F150" s="53"/>
      <c r="G150" s="39">
        <f t="shared" si="7"/>
        <v>0</v>
      </c>
      <c r="H150" s="39"/>
      <c r="I150" s="39">
        <f t="shared" si="8"/>
        <v>0</v>
      </c>
      <c r="J150" s="59"/>
      <c r="K150" s="39">
        <f t="shared" si="6"/>
        <v>0</v>
      </c>
      <c r="L150" s="40">
        <f t="shared" si="9"/>
        <v>0</v>
      </c>
    </row>
    <row r="151" spans="1:12" x14ac:dyDescent="0.35">
      <c r="A151" s="178"/>
      <c r="B151" s="57" t="s">
        <v>92</v>
      </c>
      <c r="C151" s="31" t="s">
        <v>43</v>
      </c>
      <c r="D151" s="63">
        <v>0.13</v>
      </c>
      <c r="E151" s="59">
        <f>E149*D151</f>
        <v>1.76085</v>
      </c>
      <c r="F151" s="59"/>
      <c r="G151" s="39">
        <f t="shared" si="7"/>
        <v>0</v>
      </c>
      <c r="H151" s="59"/>
      <c r="I151" s="39">
        <f t="shared" si="8"/>
        <v>0</v>
      </c>
      <c r="J151" s="59"/>
      <c r="K151" s="39">
        <f t="shared" si="6"/>
        <v>0</v>
      </c>
      <c r="L151" s="40">
        <f t="shared" si="9"/>
        <v>0</v>
      </c>
    </row>
    <row r="152" spans="1:12" ht="27" x14ac:dyDescent="0.35">
      <c r="A152" s="178"/>
      <c r="B152" s="65" t="s">
        <v>150</v>
      </c>
      <c r="C152" s="32" t="s">
        <v>91</v>
      </c>
      <c r="D152" s="80" t="s">
        <v>145</v>
      </c>
      <c r="E152" s="39">
        <f>E149</f>
        <v>13.545</v>
      </c>
      <c r="F152" s="39"/>
      <c r="G152" s="39">
        <f t="shared" si="7"/>
        <v>0</v>
      </c>
      <c r="H152" s="59"/>
      <c r="I152" s="39">
        <f t="shared" si="8"/>
        <v>0</v>
      </c>
      <c r="J152" s="59"/>
      <c r="K152" s="39">
        <f t="shared" si="6"/>
        <v>0</v>
      </c>
      <c r="L152" s="40">
        <f t="shared" si="9"/>
        <v>0</v>
      </c>
    </row>
    <row r="153" spans="1:12" x14ac:dyDescent="0.35">
      <c r="A153" s="178"/>
      <c r="B153" s="65" t="s">
        <v>146</v>
      </c>
      <c r="C153" s="66" t="s">
        <v>58</v>
      </c>
      <c r="D153" s="81"/>
      <c r="E153" s="53">
        <v>7</v>
      </c>
      <c r="F153" s="53"/>
      <c r="G153" s="39">
        <f t="shared" si="7"/>
        <v>0</v>
      </c>
      <c r="H153" s="40"/>
      <c r="I153" s="39">
        <f t="shared" si="8"/>
        <v>0</v>
      </c>
      <c r="J153" s="40"/>
      <c r="K153" s="39">
        <f t="shared" si="6"/>
        <v>0</v>
      </c>
      <c r="L153" s="40">
        <f t="shared" si="9"/>
        <v>0</v>
      </c>
    </row>
    <row r="154" spans="1:12" x14ac:dyDescent="0.35">
      <c r="A154" s="179"/>
      <c r="B154" s="65" t="s">
        <v>96</v>
      </c>
      <c r="C154" s="66" t="s">
        <v>43</v>
      </c>
      <c r="D154" s="80">
        <v>0.02</v>
      </c>
      <c r="E154" s="59">
        <f>E149*D154</f>
        <v>0.27090000000000003</v>
      </c>
      <c r="F154" s="59"/>
      <c r="G154" s="39">
        <f t="shared" si="7"/>
        <v>0</v>
      </c>
      <c r="H154" s="59"/>
      <c r="I154" s="39">
        <f t="shared" si="8"/>
        <v>0</v>
      </c>
      <c r="J154" s="59"/>
      <c r="K154" s="39">
        <f t="shared" si="6"/>
        <v>0</v>
      </c>
      <c r="L154" s="40">
        <f t="shared" si="9"/>
        <v>0</v>
      </c>
    </row>
    <row r="155" spans="1:12" ht="27" x14ac:dyDescent="0.35">
      <c r="A155" s="171">
        <v>45</v>
      </c>
      <c r="B155" s="142" t="s">
        <v>151</v>
      </c>
      <c r="C155" s="50" t="s">
        <v>64</v>
      </c>
      <c r="D155" s="86"/>
      <c r="E155" s="51">
        <v>39</v>
      </c>
      <c r="F155" s="53"/>
      <c r="G155" s="39">
        <f t="shared" si="7"/>
        <v>0</v>
      </c>
      <c r="H155" s="40"/>
      <c r="I155" s="39">
        <f t="shared" si="8"/>
        <v>0</v>
      </c>
      <c r="J155" s="40"/>
      <c r="K155" s="39">
        <f t="shared" ref="K155:K218" si="10">J155*E155</f>
        <v>0</v>
      </c>
      <c r="L155" s="40">
        <f t="shared" si="9"/>
        <v>0</v>
      </c>
    </row>
    <row r="156" spans="1:12" x14ac:dyDescent="0.35">
      <c r="A156" s="172"/>
      <c r="B156" s="54" t="s">
        <v>90</v>
      </c>
      <c r="C156" s="32" t="s">
        <v>91</v>
      </c>
      <c r="D156" s="55">
        <v>1</v>
      </c>
      <c r="E156" s="56">
        <f>E155*D156</f>
        <v>39</v>
      </c>
      <c r="F156" s="53"/>
      <c r="G156" s="39">
        <f t="shared" si="7"/>
        <v>0</v>
      </c>
      <c r="H156" s="40"/>
      <c r="I156" s="39">
        <f t="shared" si="8"/>
        <v>0</v>
      </c>
      <c r="J156" s="59"/>
      <c r="K156" s="39">
        <f t="shared" si="10"/>
        <v>0</v>
      </c>
      <c r="L156" s="40">
        <f t="shared" si="9"/>
        <v>0</v>
      </c>
    </row>
    <row r="157" spans="1:12" x14ac:dyDescent="0.35">
      <c r="A157" s="172"/>
      <c r="B157" s="65" t="s">
        <v>146</v>
      </c>
      <c r="C157" s="66" t="s">
        <v>58</v>
      </c>
      <c r="D157" s="81"/>
      <c r="E157" s="53">
        <v>5</v>
      </c>
      <c r="F157" s="53"/>
      <c r="G157" s="39">
        <f t="shared" si="7"/>
        <v>0</v>
      </c>
      <c r="H157" s="40"/>
      <c r="I157" s="39">
        <f t="shared" si="8"/>
        <v>0</v>
      </c>
      <c r="J157" s="40"/>
      <c r="K157" s="39">
        <f t="shared" si="10"/>
        <v>0</v>
      </c>
      <c r="L157" s="40">
        <f t="shared" si="9"/>
        <v>0</v>
      </c>
    </row>
    <row r="158" spans="1:12" x14ac:dyDescent="0.35">
      <c r="A158" s="172"/>
      <c r="B158" s="65" t="s">
        <v>152</v>
      </c>
      <c r="C158" s="32" t="s">
        <v>91</v>
      </c>
      <c r="D158" s="87" t="s">
        <v>145</v>
      </c>
      <c r="E158" s="53">
        <f>E155</f>
        <v>39</v>
      </c>
      <c r="F158" s="53"/>
      <c r="G158" s="39">
        <f t="shared" si="7"/>
        <v>0</v>
      </c>
      <c r="H158" s="88"/>
      <c r="I158" s="39">
        <f t="shared" si="8"/>
        <v>0</v>
      </c>
      <c r="J158" s="88"/>
      <c r="K158" s="39">
        <f t="shared" si="10"/>
        <v>0</v>
      </c>
      <c r="L158" s="40">
        <f t="shared" si="9"/>
        <v>0</v>
      </c>
    </row>
    <row r="159" spans="1:12" x14ac:dyDescent="0.35">
      <c r="A159" s="173"/>
      <c r="B159" s="65" t="s">
        <v>96</v>
      </c>
      <c r="C159" s="66" t="s">
        <v>43</v>
      </c>
      <c r="D159" s="89">
        <v>0.1</v>
      </c>
      <c r="E159" s="53">
        <f>E155*D159</f>
        <v>3.9000000000000004</v>
      </c>
      <c r="F159" s="59"/>
      <c r="G159" s="39">
        <f t="shared" si="7"/>
        <v>0</v>
      </c>
      <c r="H159" s="59"/>
      <c r="I159" s="39">
        <f t="shared" si="8"/>
        <v>0</v>
      </c>
      <c r="J159" s="59"/>
      <c r="K159" s="39">
        <f t="shared" si="10"/>
        <v>0</v>
      </c>
      <c r="L159" s="40">
        <f t="shared" si="9"/>
        <v>0</v>
      </c>
    </row>
    <row r="160" spans="1:12" ht="20.149999999999999" customHeight="1" x14ac:dyDescent="0.35">
      <c r="A160" s="73"/>
      <c r="B160" s="155" t="s">
        <v>153</v>
      </c>
      <c r="C160" s="31"/>
      <c r="D160" s="31"/>
      <c r="E160" s="53"/>
      <c r="F160" s="53"/>
      <c r="G160" s="39">
        <f t="shared" si="7"/>
        <v>0</v>
      </c>
      <c r="H160" s="53"/>
      <c r="I160" s="39">
        <f t="shared" si="8"/>
        <v>0</v>
      </c>
      <c r="J160" s="53"/>
      <c r="K160" s="39">
        <f t="shared" si="10"/>
        <v>0</v>
      </c>
      <c r="L160" s="40">
        <f t="shared" si="9"/>
        <v>0</v>
      </c>
    </row>
    <row r="161" spans="1:12" ht="27" x14ac:dyDescent="0.35">
      <c r="A161" s="180">
        <v>46</v>
      </c>
      <c r="B161" s="90" t="s">
        <v>154</v>
      </c>
      <c r="C161" s="78" t="s">
        <v>55</v>
      </c>
      <c r="D161" s="78"/>
      <c r="E161" s="79">
        <v>474</v>
      </c>
      <c r="F161" s="55"/>
      <c r="G161" s="39">
        <f t="shared" si="7"/>
        <v>0</v>
      </c>
      <c r="H161" s="55"/>
      <c r="I161" s="39">
        <f t="shared" si="8"/>
        <v>0</v>
      </c>
      <c r="J161" s="55"/>
      <c r="K161" s="39">
        <f t="shared" si="10"/>
        <v>0</v>
      </c>
      <c r="L161" s="40">
        <f t="shared" si="9"/>
        <v>0</v>
      </c>
    </row>
    <row r="162" spans="1:12" x14ac:dyDescent="0.35">
      <c r="A162" s="181"/>
      <c r="B162" s="54" t="s">
        <v>90</v>
      </c>
      <c r="C162" s="32" t="s">
        <v>91</v>
      </c>
      <c r="D162" s="55">
        <v>1</v>
      </c>
      <c r="E162" s="56">
        <f>E161*D162</f>
        <v>474</v>
      </c>
      <c r="F162" s="53"/>
      <c r="G162" s="39">
        <f t="shared" si="7"/>
        <v>0</v>
      </c>
      <c r="H162" s="55"/>
      <c r="I162" s="39">
        <f t="shared" si="8"/>
        <v>0</v>
      </c>
      <c r="J162" s="55"/>
      <c r="K162" s="39">
        <f t="shared" si="10"/>
        <v>0</v>
      </c>
      <c r="L162" s="40">
        <f t="shared" si="9"/>
        <v>0</v>
      </c>
    </row>
    <row r="163" spans="1:12" x14ac:dyDescent="0.35">
      <c r="A163" s="181"/>
      <c r="B163" s="57" t="s">
        <v>92</v>
      </c>
      <c r="C163" s="31" t="s">
        <v>43</v>
      </c>
      <c r="D163" s="58">
        <v>5.3400000000000003E-2</v>
      </c>
      <c r="E163" s="59">
        <f>D163*E161</f>
        <v>25.311600000000002</v>
      </c>
      <c r="F163" s="59"/>
      <c r="G163" s="39">
        <f t="shared" ref="G163:G226" si="11">F163*E163</f>
        <v>0</v>
      </c>
      <c r="H163" s="59"/>
      <c r="I163" s="39">
        <f t="shared" si="8"/>
        <v>0</v>
      </c>
      <c r="J163" s="59"/>
      <c r="K163" s="39">
        <f t="shared" si="10"/>
        <v>0</v>
      </c>
      <c r="L163" s="40">
        <f t="shared" si="9"/>
        <v>0</v>
      </c>
    </row>
    <row r="164" spans="1:12" ht="27" x14ac:dyDescent="0.35">
      <c r="A164" s="181"/>
      <c r="B164" s="69" t="s">
        <v>155</v>
      </c>
      <c r="C164" s="68" t="s">
        <v>55</v>
      </c>
      <c r="D164" s="55">
        <v>1.03</v>
      </c>
      <c r="E164" s="55">
        <f>D164*E161</f>
        <v>488.22</v>
      </c>
      <c r="F164" s="55"/>
      <c r="G164" s="39">
        <f t="shared" si="11"/>
        <v>0</v>
      </c>
      <c r="H164" s="55"/>
      <c r="I164" s="39">
        <f t="shared" si="8"/>
        <v>0</v>
      </c>
      <c r="J164" s="55"/>
      <c r="K164" s="39">
        <f t="shared" si="10"/>
        <v>0</v>
      </c>
      <c r="L164" s="40">
        <f t="shared" si="9"/>
        <v>0</v>
      </c>
    </row>
    <row r="165" spans="1:12" x14ac:dyDescent="0.35">
      <c r="A165" s="181"/>
      <c r="B165" s="91" t="s">
        <v>156</v>
      </c>
      <c r="C165" s="68" t="s">
        <v>55</v>
      </c>
      <c r="D165" s="55">
        <v>1.03</v>
      </c>
      <c r="E165" s="55">
        <f>D165*E161</f>
        <v>488.22</v>
      </c>
      <c r="F165" s="55"/>
      <c r="G165" s="39">
        <f t="shared" si="11"/>
        <v>0</v>
      </c>
      <c r="H165" s="55"/>
      <c r="I165" s="39">
        <f t="shared" si="8"/>
        <v>0</v>
      </c>
      <c r="J165" s="55"/>
      <c r="K165" s="39">
        <f t="shared" si="10"/>
        <v>0</v>
      </c>
      <c r="L165" s="40">
        <f t="shared" si="9"/>
        <v>0</v>
      </c>
    </row>
    <row r="166" spans="1:12" x14ac:dyDescent="0.35">
      <c r="A166" s="182"/>
      <c r="B166" s="70" t="s">
        <v>96</v>
      </c>
      <c r="C166" s="68" t="s">
        <v>43</v>
      </c>
      <c r="D166" s="55">
        <v>0.1</v>
      </c>
      <c r="E166" s="55">
        <f>D166*E161</f>
        <v>47.400000000000006</v>
      </c>
      <c r="F166" s="55"/>
      <c r="G166" s="39">
        <f t="shared" si="11"/>
        <v>0</v>
      </c>
      <c r="H166" s="55"/>
      <c r="I166" s="39">
        <f t="shared" si="8"/>
        <v>0</v>
      </c>
      <c r="J166" s="55"/>
      <c r="K166" s="39">
        <f t="shared" si="10"/>
        <v>0</v>
      </c>
      <c r="L166" s="40">
        <f t="shared" si="9"/>
        <v>0</v>
      </c>
    </row>
    <row r="167" spans="1:12" ht="27" x14ac:dyDescent="0.35">
      <c r="A167" s="180">
        <v>47</v>
      </c>
      <c r="B167" s="154" t="s">
        <v>157</v>
      </c>
      <c r="C167" s="78" t="s">
        <v>55</v>
      </c>
      <c r="D167" s="78"/>
      <c r="E167" s="79">
        <v>72</v>
      </c>
      <c r="F167" s="55"/>
      <c r="G167" s="39">
        <f t="shared" si="11"/>
        <v>0</v>
      </c>
      <c r="H167" s="55"/>
      <c r="I167" s="39">
        <f t="shared" si="8"/>
        <v>0</v>
      </c>
      <c r="J167" s="55"/>
      <c r="K167" s="39">
        <f t="shared" si="10"/>
        <v>0</v>
      </c>
      <c r="L167" s="40">
        <f t="shared" si="9"/>
        <v>0</v>
      </c>
    </row>
    <row r="168" spans="1:12" x14ac:dyDescent="0.35">
      <c r="A168" s="181"/>
      <c r="B168" s="54" t="s">
        <v>90</v>
      </c>
      <c r="C168" s="32" t="s">
        <v>91</v>
      </c>
      <c r="D168" s="55">
        <v>1</v>
      </c>
      <c r="E168" s="56">
        <f>E167*D168</f>
        <v>72</v>
      </c>
      <c r="F168" s="53"/>
      <c r="G168" s="39">
        <f t="shared" si="11"/>
        <v>0</v>
      </c>
      <c r="H168" s="55"/>
      <c r="I168" s="39">
        <f t="shared" si="8"/>
        <v>0</v>
      </c>
      <c r="J168" s="55"/>
      <c r="K168" s="39">
        <f t="shared" si="10"/>
        <v>0</v>
      </c>
      <c r="L168" s="40">
        <f t="shared" si="9"/>
        <v>0</v>
      </c>
    </row>
    <row r="169" spans="1:12" x14ac:dyDescent="0.35">
      <c r="A169" s="181"/>
      <c r="B169" s="57" t="s">
        <v>92</v>
      </c>
      <c r="C169" s="31" t="s">
        <v>43</v>
      </c>
      <c r="D169" s="58">
        <v>5.3400000000000003E-2</v>
      </c>
      <c r="E169" s="59">
        <f>D169*E167</f>
        <v>3.8448000000000002</v>
      </c>
      <c r="F169" s="59"/>
      <c r="G169" s="39">
        <f t="shared" si="11"/>
        <v>0</v>
      </c>
      <c r="H169" s="59"/>
      <c r="I169" s="39">
        <f t="shared" si="8"/>
        <v>0</v>
      </c>
      <c r="J169" s="59"/>
      <c r="K169" s="39">
        <f t="shared" si="10"/>
        <v>0</v>
      </c>
      <c r="L169" s="40">
        <f t="shared" si="9"/>
        <v>0</v>
      </c>
    </row>
    <row r="170" spans="1:12" x14ac:dyDescent="0.35">
      <c r="A170" s="181"/>
      <c r="B170" s="69" t="s">
        <v>158</v>
      </c>
      <c r="C170" s="68" t="s">
        <v>55</v>
      </c>
      <c r="D170" s="55">
        <v>1.03</v>
      </c>
      <c r="E170" s="55">
        <f>D170*E167</f>
        <v>74.16</v>
      </c>
      <c r="F170" s="55"/>
      <c r="G170" s="39">
        <f t="shared" si="11"/>
        <v>0</v>
      </c>
      <c r="H170" s="55"/>
      <c r="I170" s="39">
        <f t="shared" si="8"/>
        <v>0</v>
      </c>
      <c r="J170" s="55"/>
      <c r="K170" s="39">
        <f t="shared" si="10"/>
        <v>0</v>
      </c>
      <c r="L170" s="40">
        <f t="shared" si="9"/>
        <v>0</v>
      </c>
    </row>
    <row r="171" spans="1:12" x14ac:dyDescent="0.35">
      <c r="A171" s="181"/>
      <c r="B171" s="91" t="s">
        <v>159</v>
      </c>
      <c r="C171" s="68" t="s">
        <v>55</v>
      </c>
      <c r="D171" s="55">
        <v>1.03</v>
      </c>
      <c r="E171" s="55">
        <f>D171*E167</f>
        <v>74.16</v>
      </c>
      <c r="F171" s="55"/>
      <c r="G171" s="39">
        <f t="shared" si="11"/>
        <v>0</v>
      </c>
      <c r="H171" s="55"/>
      <c r="I171" s="39">
        <f t="shared" si="8"/>
        <v>0</v>
      </c>
      <c r="J171" s="55"/>
      <c r="K171" s="39">
        <f t="shared" si="10"/>
        <v>0</v>
      </c>
      <c r="L171" s="40">
        <f t="shared" si="9"/>
        <v>0</v>
      </c>
    </row>
    <row r="172" spans="1:12" x14ac:dyDescent="0.35">
      <c r="A172" s="182"/>
      <c r="B172" s="70" t="s">
        <v>96</v>
      </c>
      <c r="C172" s="68" t="s">
        <v>43</v>
      </c>
      <c r="D172" s="55">
        <v>0.1</v>
      </c>
      <c r="E172" s="55">
        <f>D172*E167</f>
        <v>7.2</v>
      </c>
      <c r="F172" s="55"/>
      <c r="G172" s="39">
        <f t="shared" si="11"/>
        <v>0</v>
      </c>
      <c r="H172" s="55"/>
      <c r="I172" s="39">
        <f t="shared" si="8"/>
        <v>0</v>
      </c>
      <c r="J172" s="55"/>
      <c r="K172" s="39">
        <f t="shared" si="10"/>
        <v>0</v>
      </c>
      <c r="L172" s="40">
        <f t="shared" si="9"/>
        <v>0</v>
      </c>
    </row>
    <row r="173" spans="1:12" x14ac:dyDescent="0.35">
      <c r="A173" s="73"/>
      <c r="B173" s="153" t="s">
        <v>160</v>
      </c>
      <c r="C173" s="31"/>
      <c r="D173" s="31"/>
      <c r="E173" s="53"/>
      <c r="F173" s="53"/>
      <c r="G173" s="39">
        <f t="shared" si="11"/>
        <v>0</v>
      </c>
      <c r="H173" s="53"/>
      <c r="I173" s="39">
        <f t="shared" si="8"/>
        <v>0</v>
      </c>
      <c r="J173" s="53"/>
      <c r="K173" s="39">
        <f t="shared" si="10"/>
        <v>0</v>
      </c>
      <c r="L173" s="40">
        <f t="shared" si="9"/>
        <v>0</v>
      </c>
    </row>
    <row r="174" spans="1:12" ht="27" x14ac:dyDescent="0.35">
      <c r="A174" s="180">
        <v>48</v>
      </c>
      <c r="B174" s="92" t="s">
        <v>161</v>
      </c>
      <c r="C174" s="93" t="s">
        <v>55</v>
      </c>
      <c r="D174" s="93"/>
      <c r="E174" s="38">
        <v>1535</v>
      </c>
      <c r="F174" s="55"/>
      <c r="G174" s="39">
        <f t="shared" si="11"/>
        <v>0</v>
      </c>
      <c r="H174" s="55"/>
      <c r="I174" s="39">
        <f t="shared" si="8"/>
        <v>0</v>
      </c>
      <c r="J174" s="55"/>
      <c r="K174" s="39">
        <f t="shared" si="10"/>
        <v>0</v>
      </c>
      <c r="L174" s="40">
        <f t="shared" si="9"/>
        <v>0</v>
      </c>
    </row>
    <row r="175" spans="1:12" x14ac:dyDescent="0.35">
      <c r="A175" s="181"/>
      <c r="B175" s="54" t="s">
        <v>90</v>
      </c>
      <c r="C175" s="32" t="s">
        <v>91</v>
      </c>
      <c r="D175" s="55">
        <v>1</v>
      </c>
      <c r="E175" s="55">
        <f>E174*D175</f>
        <v>1535</v>
      </c>
      <c r="F175" s="53"/>
      <c r="G175" s="39">
        <f t="shared" si="11"/>
        <v>0</v>
      </c>
      <c r="H175" s="55"/>
      <c r="I175" s="39">
        <f t="shared" si="8"/>
        <v>0</v>
      </c>
      <c r="J175" s="55"/>
      <c r="K175" s="39">
        <f t="shared" si="10"/>
        <v>0</v>
      </c>
      <c r="L175" s="40">
        <f t="shared" si="9"/>
        <v>0</v>
      </c>
    </row>
    <row r="176" spans="1:12" x14ac:dyDescent="0.35">
      <c r="A176" s="181"/>
      <c r="B176" s="57" t="s">
        <v>92</v>
      </c>
      <c r="C176" s="31" t="s">
        <v>43</v>
      </c>
      <c r="D176" s="63">
        <v>8.9999999999999993E-3</v>
      </c>
      <c r="E176" s="59">
        <f>D176*E174</f>
        <v>13.815</v>
      </c>
      <c r="F176" s="59"/>
      <c r="G176" s="39">
        <f t="shared" si="11"/>
        <v>0</v>
      </c>
      <c r="H176" s="59"/>
      <c r="I176" s="39">
        <f t="shared" si="8"/>
        <v>0</v>
      </c>
      <c r="J176" s="59"/>
      <c r="K176" s="39">
        <f t="shared" si="10"/>
        <v>0</v>
      </c>
      <c r="L176" s="40">
        <f t="shared" si="9"/>
        <v>0</v>
      </c>
    </row>
    <row r="177" spans="1:12" x14ac:dyDescent="0.35">
      <c r="A177" s="181"/>
      <c r="B177" s="94" t="s">
        <v>162</v>
      </c>
      <c r="C177" s="95" t="s">
        <v>99</v>
      </c>
      <c r="D177" s="68">
        <v>0.45</v>
      </c>
      <c r="E177" s="39">
        <f>E174*D177</f>
        <v>690.75</v>
      </c>
      <c r="F177" s="39"/>
      <c r="G177" s="39">
        <f t="shared" si="11"/>
        <v>0</v>
      </c>
      <c r="H177" s="39"/>
      <c r="I177" s="39">
        <f t="shared" si="8"/>
        <v>0</v>
      </c>
      <c r="J177" s="39"/>
      <c r="K177" s="39">
        <f t="shared" si="10"/>
        <v>0</v>
      </c>
      <c r="L177" s="40">
        <f t="shared" si="9"/>
        <v>0</v>
      </c>
    </row>
    <row r="178" spans="1:12" x14ac:dyDescent="0.35">
      <c r="A178" s="181"/>
      <c r="B178" s="94" t="s">
        <v>163</v>
      </c>
      <c r="C178" s="95" t="s">
        <v>55</v>
      </c>
      <c r="D178" s="68">
        <v>8.9999999999999993E-3</v>
      </c>
      <c r="E178" s="96">
        <f>E174*D178</f>
        <v>13.815</v>
      </c>
      <c r="F178" s="39"/>
      <c r="G178" s="39">
        <f t="shared" si="11"/>
        <v>0</v>
      </c>
      <c r="H178" s="39"/>
      <c r="I178" s="39">
        <f t="shared" si="8"/>
        <v>0</v>
      </c>
      <c r="J178" s="39"/>
      <c r="K178" s="39">
        <f t="shared" si="10"/>
        <v>0</v>
      </c>
      <c r="L178" s="40">
        <f t="shared" si="9"/>
        <v>0</v>
      </c>
    </row>
    <row r="179" spans="1:12" x14ac:dyDescent="0.35">
      <c r="A179" s="181"/>
      <c r="B179" s="97" t="s">
        <v>164</v>
      </c>
      <c r="C179" s="95" t="s">
        <v>99</v>
      </c>
      <c r="D179" s="68">
        <v>0.63</v>
      </c>
      <c r="E179" s="39">
        <f>E174*D179</f>
        <v>967.05</v>
      </c>
      <c r="F179" s="39"/>
      <c r="G179" s="39">
        <f t="shared" si="11"/>
        <v>0</v>
      </c>
      <c r="H179" s="39"/>
      <c r="I179" s="39">
        <f t="shared" si="8"/>
        <v>0</v>
      </c>
      <c r="J179" s="39"/>
      <c r="K179" s="39">
        <f t="shared" si="10"/>
        <v>0</v>
      </c>
      <c r="L179" s="40">
        <f t="shared" si="9"/>
        <v>0</v>
      </c>
    </row>
    <row r="180" spans="1:12" x14ac:dyDescent="0.35">
      <c r="A180" s="181"/>
      <c r="B180" s="97" t="s">
        <v>165</v>
      </c>
      <c r="C180" s="95" t="s">
        <v>99</v>
      </c>
      <c r="D180" s="68">
        <v>0.12</v>
      </c>
      <c r="E180" s="39">
        <f>E174*D180</f>
        <v>184.2</v>
      </c>
      <c r="F180" s="39"/>
      <c r="G180" s="39">
        <f t="shared" si="11"/>
        <v>0</v>
      </c>
      <c r="H180" s="39"/>
      <c r="I180" s="39">
        <f t="shared" si="8"/>
        <v>0</v>
      </c>
      <c r="J180" s="39"/>
      <c r="K180" s="39">
        <f t="shared" si="10"/>
        <v>0</v>
      </c>
      <c r="L180" s="40">
        <f t="shared" si="9"/>
        <v>0</v>
      </c>
    </row>
    <row r="181" spans="1:12" x14ac:dyDescent="0.35">
      <c r="A181" s="181"/>
      <c r="B181" s="98" t="s">
        <v>166</v>
      </c>
      <c r="C181" s="95" t="s">
        <v>64</v>
      </c>
      <c r="D181" s="68">
        <v>0.6</v>
      </c>
      <c r="E181" s="39">
        <f>E174*D181</f>
        <v>921</v>
      </c>
      <c r="F181" s="39"/>
      <c r="G181" s="39">
        <f t="shared" si="11"/>
        <v>0</v>
      </c>
      <c r="H181" s="39"/>
      <c r="I181" s="39">
        <f t="shared" si="8"/>
        <v>0</v>
      </c>
      <c r="J181" s="39"/>
      <c r="K181" s="39">
        <f t="shared" si="10"/>
        <v>0</v>
      </c>
      <c r="L181" s="40">
        <f t="shared" si="9"/>
        <v>0</v>
      </c>
    </row>
    <row r="182" spans="1:12" x14ac:dyDescent="0.35">
      <c r="A182" s="181"/>
      <c r="B182" s="65" t="s">
        <v>167</v>
      </c>
      <c r="C182" s="66" t="s">
        <v>58</v>
      </c>
      <c r="D182" s="99"/>
      <c r="E182" s="53">
        <v>4</v>
      </c>
      <c r="F182" s="59"/>
      <c r="G182" s="39">
        <f t="shared" si="11"/>
        <v>0</v>
      </c>
      <c r="H182" s="40"/>
      <c r="I182" s="39">
        <f t="shared" si="8"/>
        <v>0</v>
      </c>
      <c r="J182" s="40"/>
      <c r="K182" s="39">
        <f t="shared" si="10"/>
        <v>0</v>
      </c>
      <c r="L182" s="40">
        <f t="shared" si="9"/>
        <v>0</v>
      </c>
    </row>
    <row r="183" spans="1:12" x14ac:dyDescent="0.35">
      <c r="A183" s="181"/>
      <c r="B183" s="98" t="s">
        <v>168</v>
      </c>
      <c r="C183" s="95" t="s">
        <v>64</v>
      </c>
      <c r="D183" s="68">
        <v>0.26</v>
      </c>
      <c r="E183" s="39">
        <f>E174*D183</f>
        <v>399.1</v>
      </c>
      <c r="F183" s="39"/>
      <c r="G183" s="39">
        <f t="shared" si="11"/>
        <v>0</v>
      </c>
      <c r="H183" s="39"/>
      <c r="I183" s="39">
        <f t="shared" si="8"/>
        <v>0</v>
      </c>
      <c r="J183" s="39"/>
      <c r="K183" s="39">
        <f t="shared" si="10"/>
        <v>0</v>
      </c>
      <c r="L183" s="40">
        <f t="shared" si="9"/>
        <v>0</v>
      </c>
    </row>
    <row r="184" spans="1:12" x14ac:dyDescent="0.35">
      <c r="A184" s="181"/>
      <c r="B184" s="98" t="s">
        <v>169</v>
      </c>
      <c r="C184" s="95" t="s">
        <v>43</v>
      </c>
      <c r="D184" s="68">
        <v>7.0000000000000001E-3</v>
      </c>
      <c r="E184" s="39">
        <f>E174*D184</f>
        <v>10.745000000000001</v>
      </c>
      <c r="F184" s="39"/>
      <c r="G184" s="39">
        <f t="shared" si="11"/>
        <v>0</v>
      </c>
      <c r="H184" s="39"/>
      <c r="I184" s="39">
        <f t="shared" si="8"/>
        <v>0</v>
      </c>
      <c r="J184" s="39"/>
      <c r="K184" s="39">
        <f t="shared" si="10"/>
        <v>0</v>
      </c>
      <c r="L184" s="40">
        <f t="shared" si="9"/>
        <v>0</v>
      </c>
    </row>
    <row r="185" spans="1:12" x14ac:dyDescent="0.35">
      <c r="A185" s="100"/>
      <c r="B185" s="143" t="s">
        <v>170</v>
      </c>
      <c r="C185" s="31"/>
      <c r="D185" s="31"/>
      <c r="E185" s="53"/>
      <c r="F185" s="53"/>
      <c r="G185" s="39">
        <f t="shared" si="11"/>
        <v>0</v>
      </c>
      <c r="H185" s="53"/>
      <c r="I185" s="39">
        <f t="shared" si="8"/>
        <v>0</v>
      </c>
      <c r="J185" s="53"/>
      <c r="K185" s="39">
        <f t="shared" si="10"/>
        <v>0</v>
      </c>
      <c r="L185" s="40">
        <f t="shared" si="9"/>
        <v>0</v>
      </c>
    </row>
    <row r="186" spans="1:12" ht="27" x14ac:dyDescent="0.35">
      <c r="A186" s="171">
        <v>49</v>
      </c>
      <c r="B186" s="142" t="s">
        <v>171</v>
      </c>
      <c r="C186" s="50" t="s">
        <v>104</v>
      </c>
      <c r="D186" s="50"/>
      <c r="E186" s="51">
        <v>20</v>
      </c>
      <c r="F186" s="53"/>
      <c r="G186" s="39">
        <f t="shared" si="11"/>
        <v>0</v>
      </c>
      <c r="H186" s="40"/>
      <c r="I186" s="39">
        <f t="shared" si="8"/>
        <v>0</v>
      </c>
      <c r="J186" s="40"/>
      <c r="K186" s="39">
        <f t="shared" si="10"/>
        <v>0</v>
      </c>
      <c r="L186" s="40">
        <f t="shared" si="9"/>
        <v>0</v>
      </c>
    </row>
    <row r="187" spans="1:12" x14ac:dyDescent="0.35">
      <c r="A187" s="172"/>
      <c r="B187" s="54" t="s">
        <v>90</v>
      </c>
      <c r="C187" s="32" t="s">
        <v>68</v>
      </c>
      <c r="D187" s="55">
        <v>1</v>
      </c>
      <c r="E187" s="56">
        <f>E186*D187</f>
        <v>20</v>
      </c>
      <c r="F187" s="53"/>
      <c r="G187" s="39">
        <f t="shared" si="11"/>
        <v>0</v>
      </c>
      <c r="H187" s="40"/>
      <c r="I187" s="39">
        <f t="shared" si="8"/>
        <v>0</v>
      </c>
      <c r="J187" s="55"/>
      <c r="K187" s="39">
        <f t="shared" si="10"/>
        <v>0</v>
      </c>
      <c r="L187" s="40">
        <f t="shared" si="9"/>
        <v>0</v>
      </c>
    </row>
    <row r="188" spans="1:12" x14ac:dyDescent="0.35">
      <c r="A188" s="172"/>
      <c r="B188" s="101" t="s">
        <v>92</v>
      </c>
      <c r="C188" s="102" t="s">
        <v>43</v>
      </c>
      <c r="D188" s="53">
        <v>7.0000000000000007E-2</v>
      </c>
      <c r="E188" s="53">
        <f>E186*D188</f>
        <v>1.4000000000000001</v>
      </c>
      <c r="F188" s="53"/>
      <c r="G188" s="39">
        <f t="shared" si="11"/>
        <v>0</v>
      </c>
      <c r="H188" s="53"/>
      <c r="I188" s="39">
        <f t="shared" si="8"/>
        <v>0</v>
      </c>
      <c r="J188" s="53"/>
      <c r="K188" s="39">
        <f t="shared" si="10"/>
        <v>0</v>
      </c>
      <c r="L188" s="40">
        <f t="shared" si="9"/>
        <v>0</v>
      </c>
    </row>
    <row r="189" spans="1:12" ht="27" x14ac:dyDescent="0.35">
      <c r="A189" s="172"/>
      <c r="B189" s="54" t="s">
        <v>172</v>
      </c>
      <c r="C189" s="68" t="s">
        <v>68</v>
      </c>
      <c r="D189" s="53">
        <v>1</v>
      </c>
      <c r="E189" s="53">
        <f>E186*D189</f>
        <v>20</v>
      </c>
      <c r="F189" s="53"/>
      <c r="G189" s="39">
        <f t="shared" si="11"/>
        <v>0</v>
      </c>
      <c r="H189" s="53"/>
      <c r="I189" s="39">
        <f t="shared" si="8"/>
        <v>0</v>
      </c>
      <c r="J189" s="53"/>
      <c r="K189" s="39">
        <f t="shared" si="10"/>
        <v>0</v>
      </c>
      <c r="L189" s="40">
        <f t="shared" si="9"/>
        <v>0</v>
      </c>
    </row>
    <row r="190" spans="1:12" x14ac:dyDescent="0.35">
      <c r="A190" s="173"/>
      <c r="B190" s="101" t="s">
        <v>96</v>
      </c>
      <c r="C190" s="102" t="s">
        <v>43</v>
      </c>
      <c r="D190" s="53">
        <v>0.37</v>
      </c>
      <c r="E190" s="53">
        <f>E186*D190</f>
        <v>7.4</v>
      </c>
      <c r="F190" s="53"/>
      <c r="G190" s="39">
        <f t="shared" si="11"/>
        <v>0</v>
      </c>
      <c r="H190" s="53"/>
      <c r="I190" s="39">
        <f t="shared" si="8"/>
        <v>0</v>
      </c>
      <c r="J190" s="53"/>
      <c r="K190" s="39">
        <f t="shared" si="10"/>
        <v>0</v>
      </c>
      <c r="L190" s="40">
        <f t="shared" si="9"/>
        <v>0</v>
      </c>
    </row>
    <row r="191" spans="1:12" ht="27" x14ac:dyDescent="0.35">
      <c r="A191" s="171">
        <v>50</v>
      </c>
      <c r="B191" s="142" t="s">
        <v>173</v>
      </c>
      <c r="C191" s="50" t="s">
        <v>104</v>
      </c>
      <c r="D191" s="50"/>
      <c r="E191" s="51">
        <v>1</v>
      </c>
      <c r="F191" s="53"/>
      <c r="G191" s="39">
        <f t="shared" si="11"/>
        <v>0</v>
      </c>
      <c r="H191" s="40"/>
      <c r="I191" s="39">
        <f t="shared" si="8"/>
        <v>0</v>
      </c>
      <c r="J191" s="40"/>
      <c r="K191" s="39">
        <f t="shared" si="10"/>
        <v>0</v>
      </c>
      <c r="L191" s="40">
        <f t="shared" si="9"/>
        <v>0</v>
      </c>
    </row>
    <row r="192" spans="1:12" x14ac:dyDescent="0.35">
      <c r="A192" s="172"/>
      <c r="B192" s="54" t="s">
        <v>90</v>
      </c>
      <c r="C192" s="32" t="s">
        <v>68</v>
      </c>
      <c r="D192" s="55">
        <v>1</v>
      </c>
      <c r="E192" s="56">
        <f>E191*D192</f>
        <v>1</v>
      </c>
      <c r="F192" s="53"/>
      <c r="G192" s="39">
        <f t="shared" si="11"/>
        <v>0</v>
      </c>
      <c r="H192" s="40"/>
      <c r="I192" s="39">
        <f t="shared" si="8"/>
        <v>0</v>
      </c>
      <c r="J192" s="55"/>
      <c r="K192" s="39">
        <f t="shared" si="10"/>
        <v>0</v>
      </c>
      <c r="L192" s="40">
        <f t="shared" si="9"/>
        <v>0</v>
      </c>
    </row>
    <row r="193" spans="1:12" x14ac:dyDescent="0.35">
      <c r="A193" s="172"/>
      <c r="B193" s="101" t="s">
        <v>92</v>
      </c>
      <c r="C193" s="102" t="s">
        <v>43</v>
      </c>
      <c r="D193" s="53">
        <v>7.0000000000000007E-2</v>
      </c>
      <c r="E193" s="53">
        <f>E191*D193</f>
        <v>7.0000000000000007E-2</v>
      </c>
      <c r="F193" s="53"/>
      <c r="G193" s="39">
        <f t="shared" si="11"/>
        <v>0</v>
      </c>
      <c r="H193" s="53"/>
      <c r="I193" s="39">
        <f t="shared" si="8"/>
        <v>0</v>
      </c>
      <c r="J193" s="53"/>
      <c r="K193" s="39">
        <f t="shared" si="10"/>
        <v>0</v>
      </c>
      <c r="L193" s="40">
        <f t="shared" si="9"/>
        <v>0</v>
      </c>
    </row>
    <row r="194" spans="1:12" ht="27" x14ac:dyDescent="0.35">
      <c r="A194" s="172"/>
      <c r="B194" s="54" t="s">
        <v>174</v>
      </c>
      <c r="C194" s="68" t="s">
        <v>68</v>
      </c>
      <c r="D194" s="53">
        <v>1</v>
      </c>
      <c r="E194" s="53">
        <f>E191*D194</f>
        <v>1</v>
      </c>
      <c r="F194" s="53"/>
      <c r="G194" s="39">
        <f t="shared" si="11"/>
        <v>0</v>
      </c>
      <c r="H194" s="53"/>
      <c r="I194" s="39">
        <f t="shared" si="8"/>
        <v>0</v>
      </c>
      <c r="J194" s="53"/>
      <c r="K194" s="39">
        <f t="shared" si="10"/>
        <v>0</v>
      </c>
      <c r="L194" s="40">
        <f t="shared" si="9"/>
        <v>0</v>
      </c>
    </row>
    <row r="195" spans="1:12" x14ac:dyDescent="0.35">
      <c r="A195" s="172"/>
      <c r="B195" s="54" t="s">
        <v>175</v>
      </c>
      <c r="C195" s="68" t="s">
        <v>68</v>
      </c>
      <c r="D195" s="53">
        <v>1</v>
      </c>
      <c r="E195" s="53">
        <f>E191*D195</f>
        <v>1</v>
      </c>
      <c r="F195" s="53"/>
      <c r="G195" s="39">
        <f t="shared" si="11"/>
        <v>0</v>
      </c>
      <c r="H195" s="53"/>
      <c r="I195" s="39">
        <f t="shared" si="8"/>
        <v>0</v>
      </c>
      <c r="J195" s="53"/>
      <c r="K195" s="39">
        <f t="shared" si="10"/>
        <v>0</v>
      </c>
      <c r="L195" s="40">
        <f t="shared" si="9"/>
        <v>0</v>
      </c>
    </row>
    <row r="196" spans="1:12" x14ac:dyDescent="0.35">
      <c r="A196" s="173"/>
      <c r="B196" s="101" t="s">
        <v>96</v>
      </c>
      <c r="C196" s="102" t="s">
        <v>43</v>
      </c>
      <c r="D196" s="53">
        <v>0.37</v>
      </c>
      <c r="E196" s="53">
        <f>E191*D196</f>
        <v>0.37</v>
      </c>
      <c r="F196" s="53"/>
      <c r="G196" s="39">
        <f t="shared" si="11"/>
        <v>0</v>
      </c>
      <c r="H196" s="53"/>
      <c r="I196" s="39">
        <f t="shared" si="8"/>
        <v>0</v>
      </c>
      <c r="J196" s="53"/>
      <c r="K196" s="39">
        <f t="shared" si="10"/>
        <v>0</v>
      </c>
      <c r="L196" s="40">
        <f t="shared" si="9"/>
        <v>0</v>
      </c>
    </row>
    <row r="197" spans="1:12" s="103" customFormat="1" ht="27" x14ac:dyDescent="0.35">
      <c r="A197" s="171">
        <v>51</v>
      </c>
      <c r="B197" s="142" t="s">
        <v>176</v>
      </c>
      <c r="C197" s="50" t="s">
        <v>104</v>
      </c>
      <c r="D197" s="50"/>
      <c r="E197" s="51">
        <v>20</v>
      </c>
      <c r="F197" s="53"/>
      <c r="G197" s="39">
        <f t="shared" si="11"/>
        <v>0</v>
      </c>
      <c r="H197" s="40"/>
      <c r="I197" s="39">
        <f t="shared" si="8"/>
        <v>0</v>
      </c>
      <c r="J197" s="40"/>
      <c r="K197" s="39">
        <f t="shared" si="10"/>
        <v>0</v>
      </c>
      <c r="L197" s="40">
        <f t="shared" si="9"/>
        <v>0</v>
      </c>
    </row>
    <row r="198" spans="1:12" x14ac:dyDescent="0.35">
      <c r="A198" s="172"/>
      <c r="B198" s="54" t="s">
        <v>90</v>
      </c>
      <c r="C198" s="32" t="s">
        <v>68</v>
      </c>
      <c r="D198" s="55">
        <v>1</v>
      </c>
      <c r="E198" s="56">
        <f>E197*D198</f>
        <v>20</v>
      </c>
      <c r="F198" s="53"/>
      <c r="G198" s="39">
        <f t="shared" si="11"/>
        <v>0</v>
      </c>
      <c r="H198" s="40"/>
      <c r="I198" s="39">
        <f t="shared" si="8"/>
        <v>0</v>
      </c>
      <c r="J198" s="55"/>
      <c r="K198" s="39">
        <f t="shared" si="10"/>
        <v>0</v>
      </c>
      <c r="L198" s="40">
        <f t="shared" si="9"/>
        <v>0</v>
      </c>
    </row>
    <row r="199" spans="1:12" x14ac:dyDescent="0.35">
      <c r="A199" s="172"/>
      <c r="B199" s="101" t="s">
        <v>92</v>
      </c>
      <c r="C199" s="102" t="s">
        <v>43</v>
      </c>
      <c r="D199" s="53">
        <v>0.13</v>
      </c>
      <c r="E199" s="53">
        <f>E197*D199</f>
        <v>2.6</v>
      </c>
      <c r="F199" s="53"/>
      <c r="G199" s="39">
        <f t="shared" si="11"/>
        <v>0</v>
      </c>
      <c r="H199" s="53"/>
      <c r="I199" s="39">
        <f t="shared" si="8"/>
        <v>0</v>
      </c>
      <c r="J199" s="53"/>
      <c r="K199" s="39">
        <f t="shared" si="10"/>
        <v>0</v>
      </c>
      <c r="L199" s="40">
        <f t="shared" si="9"/>
        <v>0</v>
      </c>
    </row>
    <row r="200" spans="1:12" x14ac:dyDescent="0.35">
      <c r="A200" s="172"/>
      <c r="B200" s="101" t="s">
        <v>177</v>
      </c>
      <c r="C200" s="102" t="s">
        <v>68</v>
      </c>
      <c r="D200" s="53">
        <v>1</v>
      </c>
      <c r="E200" s="53">
        <f>E197*D200</f>
        <v>20</v>
      </c>
      <c r="F200" s="53"/>
      <c r="G200" s="39">
        <f t="shared" si="11"/>
        <v>0</v>
      </c>
      <c r="H200" s="53"/>
      <c r="I200" s="39">
        <f t="shared" si="8"/>
        <v>0</v>
      </c>
      <c r="J200" s="53"/>
      <c r="K200" s="39">
        <f t="shared" si="10"/>
        <v>0</v>
      </c>
      <c r="L200" s="40">
        <f t="shared" si="9"/>
        <v>0</v>
      </c>
    </row>
    <row r="201" spans="1:12" x14ac:dyDescent="0.35">
      <c r="A201" s="172"/>
      <c r="B201" s="101" t="s">
        <v>178</v>
      </c>
      <c r="C201" s="102" t="s">
        <v>179</v>
      </c>
      <c r="D201" s="53">
        <v>1</v>
      </c>
      <c r="E201" s="53">
        <v>3</v>
      </c>
      <c r="F201" s="53"/>
      <c r="G201" s="39">
        <f t="shared" si="11"/>
        <v>0</v>
      </c>
      <c r="H201" s="53"/>
      <c r="I201" s="39">
        <f t="shared" si="8"/>
        <v>0</v>
      </c>
      <c r="J201" s="53"/>
      <c r="K201" s="39">
        <f t="shared" si="10"/>
        <v>0</v>
      </c>
      <c r="L201" s="40">
        <f t="shared" si="9"/>
        <v>0</v>
      </c>
    </row>
    <row r="202" spans="1:12" x14ac:dyDescent="0.35">
      <c r="A202" s="173"/>
      <c r="B202" s="101" t="s">
        <v>96</v>
      </c>
      <c r="C202" s="102" t="s">
        <v>43</v>
      </c>
      <c r="D202" s="53">
        <v>0.94</v>
      </c>
      <c r="E202" s="53">
        <f>E197*D202</f>
        <v>18.799999999999997</v>
      </c>
      <c r="F202" s="53"/>
      <c r="G202" s="39">
        <f t="shared" si="11"/>
        <v>0</v>
      </c>
      <c r="H202" s="53"/>
      <c r="I202" s="39">
        <f t="shared" si="8"/>
        <v>0</v>
      </c>
      <c r="J202" s="53"/>
      <c r="K202" s="39">
        <f t="shared" si="10"/>
        <v>0</v>
      </c>
      <c r="L202" s="40">
        <f t="shared" si="9"/>
        <v>0</v>
      </c>
    </row>
    <row r="203" spans="1:12" ht="27" x14ac:dyDescent="0.35">
      <c r="A203" s="171">
        <v>52</v>
      </c>
      <c r="B203" s="142" t="s">
        <v>180</v>
      </c>
      <c r="C203" s="50" t="s">
        <v>104</v>
      </c>
      <c r="D203" s="50"/>
      <c r="E203" s="51">
        <v>1</v>
      </c>
      <c r="F203" s="53"/>
      <c r="G203" s="39">
        <f t="shared" si="11"/>
        <v>0</v>
      </c>
      <c r="H203" s="40"/>
      <c r="I203" s="39">
        <f t="shared" ref="I203:I266" si="12">H203*E203</f>
        <v>0</v>
      </c>
      <c r="J203" s="40"/>
      <c r="K203" s="39">
        <f t="shared" si="10"/>
        <v>0</v>
      </c>
      <c r="L203" s="40">
        <f t="shared" si="9"/>
        <v>0</v>
      </c>
    </row>
    <row r="204" spans="1:12" x14ac:dyDescent="0.35">
      <c r="A204" s="172"/>
      <c r="B204" s="54" t="s">
        <v>90</v>
      </c>
      <c r="C204" s="32" t="s">
        <v>68</v>
      </c>
      <c r="D204" s="55">
        <v>1</v>
      </c>
      <c r="E204" s="56">
        <f>E203*D204</f>
        <v>1</v>
      </c>
      <c r="F204" s="53"/>
      <c r="G204" s="39">
        <f t="shared" si="11"/>
        <v>0</v>
      </c>
      <c r="H204" s="40"/>
      <c r="I204" s="39">
        <f t="shared" si="12"/>
        <v>0</v>
      </c>
      <c r="J204" s="55"/>
      <c r="K204" s="39">
        <f t="shared" si="10"/>
        <v>0</v>
      </c>
      <c r="L204" s="40">
        <f t="shared" si="9"/>
        <v>0</v>
      </c>
    </row>
    <row r="205" spans="1:12" x14ac:dyDescent="0.35">
      <c r="A205" s="172"/>
      <c r="B205" s="101" t="s">
        <v>92</v>
      </c>
      <c r="C205" s="102" t="s">
        <v>43</v>
      </c>
      <c r="D205" s="53">
        <v>0.13</v>
      </c>
      <c r="E205" s="53">
        <f>E203*D205</f>
        <v>0.13</v>
      </c>
      <c r="F205" s="53"/>
      <c r="G205" s="39">
        <f t="shared" si="11"/>
        <v>0</v>
      </c>
      <c r="H205" s="53"/>
      <c r="I205" s="39">
        <f t="shared" si="12"/>
        <v>0</v>
      </c>
      <c r="J205" s="53"/>
      <c r="K205" s="39">
        <f t="shared" si="10"/>
        <v>0</v>
      </c>
      <c r="L205" s="40">
        <f t="shared" si="9"/>
        <v>0</v>
      </c>
    </row>
    <row r="206" spans="1:12" x14ac:dyDescent="0.35">
      <c r="A206" s="172"/>
      <c r="B206" s="101" t="s">
        <v>181</v>
      </c>
      <c r="C206" s="102" t="s">
        <v>68</v>
      </c>
      <c r="D206" s="53">
        <v>1</v>
      </c>
      <c r="E206" s="53">
        <f>E203*D206</f>
        <v>1</v>
      </c>
      <c r="F206" s="53"/>
      <c r="G206" s="39">
        <f t="shared" si="11"/>
        <v>0</v>
      </c>
      <c r="H206" s="53"/>
      <c r="I206" s="39">
        <f t="shared" si="12"/>
        <v>0</v>
      </c>
      <c r="J206" s="53"/>
      <c r="K206" s="39">
        <f t="shared" si="10"/>
        <v>0</v>
      </c>
      <c r="L206" s="40">
        <f t="shared" ref="L206:L269" si="13">K206+I206+G206</f>
        <v>0</v>
      </c>
    </row>
    <row r="207" spans="1:12" x14ac:dyDescent="0.35">
      <c r="A207" s="172"/>
      <c r="B207" s="54" t="s">
        <v>175</v>
      </c>
      <c r="C207" s="68" t="s">
        <v>68</v>
      </c>
      <c r="D207" s="53">
        <v>1</v>
      </c>
      <c r="E207" s="53">
        <f>E203*D207</f>
        <v>1</v>
      </c>
      <c r="F207" s="53"/>
      <c r="G207" s="39">
        <f t="shared" si="11"/>
        <v>0</v>
      </c>
      <c r="H207" s="53"/>
      <c r="I207" s="39">
        <f t="shared" si="12"/>
        <v>0</v>
      </c>
      <c r="J207" s="53"/>
      <c r="K207" s="39">
        <f t="shared" si="10"/>
        <v>0</v>
      </c>
      <c r="L207" s="40">
        <f t="shared" si="13"/>
        <v>0</v>
      </c>
    </row>
    <row r="208" spans="1:12" x14ac:dyDescent="0.35">
      <c r="A208" s="172"/>
      <c r="B208" s="101" t="s">
        <v>178</v>
      </c>
      <c r="C208" s="102" t="s">
        <v>179</v>
      </c>
      <c r="D208" s="53">
        <v>1</v>
      </c>
      <c r="E208" s="53">
        <v>3</v>
      </c>
      <c r="F208" s="53"/>
      <c r="G208" s="39">
        <f t="shared" si="11"/>
        <v>0</v>
      </c>
      <c r="H208" s="53"/>
      <c r="I208" s="39">
        <f t="shared" si="12"/>
        <v>0</v>
      </c>
      <c r="J208" s="53"/>
      <c r="K208" s="39">
        <f t="shared" si="10"/>
        <v>0</v>
      </c>
      <c r="L208" s="40">
        <f t="shared" si="13"/>
        <v>0</v>
      </c>
    </row>
    <row r="209" spans="1:12" x14ac:dyDescent="0.35">
      <c r="A209" s="173"/>
      <c r="B209" s="101" t="s">
        <v>96</v>
      </c>
      <c r="C209" s="102" t="s">
        <v>43</v>
      </c>
      <c r="D209" s="53">
        <v>0.94</v>
      </c>
      <c r="E209" s="53">
        <f>E203*D209</f>
        <v>0.94</v>
      </c>
      <c r="F209" s="53"/>
      <c r="G209" s="39">
        <f t="shared" si="11"/>
        <v>0</v>
      </c>
      <c r="H209" s="53"/>
      <c r="I209" s="39">
        <f t="shared" si="12"/>
        <v>0</v>
      </c>
      <c r="J209" s="53"/>
      <c r="K209" s="39">
        <f t="shared" si="10"/>
        <v>0</v>
      </c>
      <c r="L209" s="40">
        <f t="shared" si="13"/>
        <v>0</v>
      </c>
    </row>
    <row r="210" spans="1:12" x14ac:dyDescent="0.35">
      <c r="A210" s="171">
        <v>53</v>
      </c>
      <c r="B210" s="142" t="s">
        <v>182</v>
      </c>
      <c r="C210" s="50" t="s">
        <v>104</v>
      </c>
      <c r="D210" s="50"/>
      <c r="E210" s="51">
        <v>21</v>
      </c>
      <c r="F210" s="53"/>
      <c r="G210" s="39">
        <f t="shared" si="11"/>
        <v>0</v>
      </c>
      <c r="H210" s="40"/>
      <c r="I210" s="39">
        <f t="shared" si="12"/>
        <v>0</v>
      </c>
      <c r="J210" s="40"/>
      <c r="K210" s="39">
        <f t="shared" si="10"/>
        <v>0</v>
      </c>
      <c r="L210" s="40">
        <f t="shared" si="13"/>
        <v>0</v>
      </c>
    </row>
    <row r="211" spans="1:12" x14ac:dyDescent="0.35">
      <c r="A211" s="172"/>
      <c r="B211" s="54" t="s">
        <v>90</v>
      </c>
      <c r="C211" s="32" t="s">
        <v>68</v>
      </c>
      <c r="D211" s="55">
        <v>1</v>
      </c>
      <c r="E211" s="56">
        <f>E210*D211</f>
        <v>21</v>
      </c>
      <c r="F211" s="53"/>
      <c r="G211" s="39">
        <f t="shared" si="11"/>
        <v>0</v>
      </c>
      <c r="H211" s="40"/>
      <c r="I211" s="39">
        <f t="shared" si="12"/>
        <v>0</v>
      </c>
      <c r="J211" s="55"/>
      <c r="K211" s="39">
        <f t="shared" si="10"/>
        <v>0</v>
      </c>
      <c r="L211" s="40">
        <f t="shared" si="13"/>
        <v>0</v>
      </c>
    </row>
    <row r="212" spans="1:12" x14ac:dyDescent="0.35">
      <c r="A212" s="172"/>
      <c r="B212" s="101" t="s">
        <v>92</v>
      </c>
      <c r="C212" s="102" t="s">
        <v>43</v>
      </c>
      <c r="D212" s="53">
        <v>0.16</v>
      </c>
      <c r="E212" s="53">
        <f>E210*D212</f>
        <v>3.36</v>
      </c>
      <c r="F212" s="53"/>
      <c r="G212" s="39">
        <f t="shared" si="11"/>
        <v>0</v>
      </c>
      <c r="H212" s="53"/>
      <c r="I212" s="39">
        <f t="shared" si="12"/>
        <v>0</v>
      </c>
      <c r="J212" s="53"/>
      <c r="K212" s="39">
        <f t="shared" si="10"/>
        <v>0</v>
      </c>
      <c r="L212" s="40">
        <f t="shared" si="13"/>
        <v>0</v>
      </c>
    </row>
    <row r="213" spans="1:12" x14ac:dyDescent="0.35">
      <c r="A213" s="172"/>
      <c r="B213" s="101" t="s">
        <v>183</v>
      </c>
      <c r="C213" s="102" t="s">
        <v>68</v>
      </c>
      <c r="D213" s="53">
        <v>1</v>
      </c>
      <c r="E213" s="53">
        <f>E210*D213</f>
        <v>21</v>
      </c>
      <c r="F213" s="53"/>
      <c r="G213" s="39">
        <f t="shared" si="11"/>
        <v>0</v>
      </c>
      <c r="H213" s="53"/>
      <c r="I213" s="39">
        <f t="shared" si="12"/>
        <v>0</v>
      </c>
      <c r="J213" s="53"/>
      <c r="K213" s="39">
        <f t="shared" si="10"/>
        <v>0</v>
      </c>
      <c r="L213" s="40">
        <f t="shared" si="13"/>
        <v>0</v>
      </c>
    </row>
    <row r="214" spans="1:12" x14ac:dyDescent="0.35">
      <c r="A214" s="173"/>
      <c r="B214" s="101" t="s">
        <v>96</v>
      </c>
      <c r="C214" s="102" t="s">
        <v>43</v>
      </c>
      <c r="D214" s="53">
        <v>0.47</v>
      </c>
      <c r="E214" s="53">
        <f>E210*D214</f>
        <v>9.8699999999999992</v>
      </c>
      <c r="F214" s="53"/>
      <c r="G214" s="39">
        <f t="shared" si="11"/>
        <v>0</v>
      </c>
      <c r="H214" s="53"/>
      <c r="I214" s="39">
        <f t="shared" si="12"/>
        <v>0</v>
      </c>
      <c r="J214" s="53"/>
      <c r="K214" s="39">
        <f t="shared" si="10"/>
        <v>0</v>
      </c>
      <c r="L214" s="40">
        <f t="shared" si="13"/>
        <v>0</v>
      </c>
    </row>
    <row r="215" spans="1:12" x14ac:dyDescent="0.35">
      <c r="A215" s="171">
        <v>54</v>
      </c>
      <c r="B215" s="142" t="s">
        <v>184</v>
      </c>
      <c r="C215" s="50" t="s">
        <v>58</v>
      </c>
      <c r="D215" s="50"/>
      <c r="E215" s="51">
        <v>22</v>
      </c>
      <c r="F215" s="53"/>
      <c r="G215" s="39">
        <f t="shared" si="11"/>
        <v>0</v>
      </c>
      <c r="H215" s="40"/>
      <c r="I215" s="39">
        <f t="shared" si="12"/>
        <v>0</v>
      </c>
      <c r="J215" s="40"/>
      <c r="K215" s="39">
        <f t="shared" si="10"/>
        <v>0</v>
      </c>
      <c r="L215" s="40">
        <f t="shared" si="13"/>
        <v>0</v>
      </c>
    </row>
    <row r="216" spans="1:12" x14ac:dyDescent="0.35">
      <c r="A216" s="172"/>
      <c r="B216" s="54" t="s">
        <v>90</v>
      </c>
      <c r="C216" s="32" t="s">
        <v>68</v>
      </c>
      <c r="D216" s="55">
        <v>1</v>
      </c>
      <c r="E216" s="55">
        <f>E215*D216</f>
        <v>22</v>
      </c>
      <c r="F216" s="53"/>
      <c r="G216" s="39">
        <f t="shared" si="11"/>
        <v>0</v>
      </c>
      <c r="H216" s="40"/>
      <c r="I216" s="39">
        <f t="shared" si="12"/>
        <v>0</v>
      </c>
      <c r="J216" s="55"/>
      <c r="K216" s="39">
        <f t="shared" si="10"/>
        <v>0</v>
      </c>
      <c r="L216" s="40">
        <f t="shared" si="13"/>
        <v>0</v>
      </c>
    </row>
    <row r="217" spans="1:12" x14ac:dyDescent="0.35">
      <c r="A217" s="172"/>
      <c r="B217" s="101" t="s">
        <v>92</v>
      </c>
      <c r="C217" s="102" t="s">
        <v>43</v>
      </c>
      <c r="D217" s="53">
        <v>0.16</v>
      </c>
      <c r="E217" s="53">
        <f>E215*D217</f>
        <v>3.52</v>
      </c>
      <c r="F217" s="53"/>
      <c r="G217" s="39">
        <f t="shared" si="11"/>
        <v>0</v>
      </c>
      <c r="H217" s="53"/>
      <c r="I217" s="39">
        <f t="shared" si="12"/>
        <v>0</v>
      </c>
      <c r="J217" s="53"/>
      <c r="K217" s="39">
        <f t="shared" si="10"/>
        <v>0</v>
      </c>
      <c r="L217" s="40">
        <f t="shared" si="13"/>
        <v>0</v>
      </c>
    </row>
    <row r="218" spans="1:12" x14ac:dyDescent="0.35">
      <c r="A218" s="172"/>
      <c r="B218" s="101" t="s">
        <v>185</v>
      </c>
      <c r="C218" s="102" t="s">
        <v>68</v>
      </c>
      <c r="D218" s="53">
        <v>1</v>
      </c>
      <c r="E218" s="53">
        <f>E215*D218</f>
        <v>22</v>
      </c>
      <c r="F218" s="53"/>
      <c r="G218" s="39">
        <f t="shared" si="11"/>
        <v>0</v>
      </c>
      <c r="H218" s="53"/>
      <c r="I218" s="39">
        <f t="shared" si="12"/>
        <v>0</v>
      </c>
      <c r="J218" s="53"/>
      <c r="K218" s="39">
        <f t="shared" si="10"/>
        <v>0</v>
      </c>
      <c r="L218" s="40">
        <f t="shared" si="13"/>
        <v>0</v>
      </c>
    </row>
    <row r="219" spans="1:12" x14ac:dyDescent="0.35">
      <c r="A219" s="173"/>
      <c r="B219" s="101" t="s">
        <v>96</v>
      </c>
      <c r="C219" s="102" t="s">
        <v>43</v>
      </c>
      <c r="D219" s="53">
        <v>0.47</v>
      </c>
      <c r="E219" s="53">
        <f>E215*D219</f>
        <v>10.34</v>
      </c>
      <c r="F219" s="53"/>
      <c r="G219" s="39">
        <f t="shared" si="11"/>
        <v>0</v>
      </c>
      <c r="H219" s="53"/>
      <c r="I219" s="39">
        <f t="shared" si="12"/>
        <v>0</v>
      </c>
      <c r="J219" s="53"/>
      <c r="K219" s="39">
        <f t="shared" ref="K219:K282" si="14">J219*E219</f>
        <v>0</v>
      </c>
      <c r="L219" s="40">
        <f t="shared" si="13"/>
        <v>0</v>
      </c>
    </row>
    <row r="220" spans="1:12" x14ac:dyDescent="0.35">
      <c r="A220" s="171">
        <v>55</v>
      </c>
      <c r="B220" s="142" t="s">
        <v>186</v>
      </c>
      <c r="C220" s="50" t="s">
        <v>187</v>
      </c>
      <c r="D220" s="50"/>
      <c r="E220" s="51">
        <v>74</v>
      </c>
      <c r="F220" s="53"/>
      <c r="G220" s="39">
        <f t="shared" si="11"/>
        <v>0</v>
      </c>
      <c r="H220" s="40"/>
      <c r="I220" s="39">
        <f t="shared" si="12"/>
        <v>0</v>
      </c>
      <c r="J220" s="40"/>
      <c r="K220" s="39">
        <f t="shared" si="14"/>
        <v>0</v>
      </c>
      <c r="L220" s="40">
        <f t="shared" si="13"/>
        <v>0</v>
      </c>
    </row>
    <row r="221" spans="1:12" x14ac:dyDescent="0.35">
      <c r="A221" s="172"/>
      <c r="B221" s="54" t="s">
        <v>90</v>
      </c>
      <c r="C221" s="32" t="s">
        <v>68</v>
      </c>
      <c r="D221" s="55">
        <v>1</v>
      </c>
      <c r="E221" s="55">
        <f>E220*D221</f>
        <v>74</v>
      </c>
      <c r="F221" s="53"/>
      <c r="G221" s="39">
        <f t="shared" si="11"/>
        <v>0</v>
      </c>
      <c r="H221" s="40"/>
      <c r="I221" s="39">
        <f t="shared" si="12"/>
        <v>0</v>
      </c>
      <c r="J221" s="55"/>
      <c r="K221" s="39">
        <f t="shared" si="14"/>
        <v>0</v>
      </c>
      <c r="L221" s="40">
        <f t="shared" si="13"/>
        <v>0</v>
      </c>
    </row>
    <row r="222" spans="1:12" x14ac:dyDescent="0.35">
      <c r="A222" s="172"/>
      <c r="B222" s="101" t="s">
        <v>92</v>
      </c>
      <c r="C222" s="102" t="s">
        <v>43</v>
      </c>
      <c r="D222" s="104">
        <v>2.0999999999999999E-3</v>
      </c>
      <c r="E222" s="53">
        <f>E220*D222</f>
        <v>0.15539999999999998</v>
      </c>
      <c r="F222" s="53"/>
      <c r="G222" s="39">
        <f t="shared" si="11"/>
        <v>0</v>
      </c>
      <c r="H222" s="53"/>
      <c r="I222" s="39">
        <f t="shared" si="12"/>
        <v>0</v>
      </c>
      <c r="J222" s="53"/>
      <c r="K222" s="39">
        <f t="shared" si="14"/>
        <v>0</v>
      </c>
      <c r="L222" s="40">
        <f t="shared" si="13"/>
        <v>0</v>
      </c>
    </row>
    <row r="223" spans="1:12" x14ac:dyDescent="0.35">
      <c r="A223" s="172"/>
      <c r="B223" s="101" t="s">
        <v>188</v>
      </c>
      <c r="C223" s="102" t="s">
        <v>68</v>
      </c>
      <c r="D223" s="53">
        <v>1</v>
      </c>
      <c r="E223" s="53">
        <f>E220*D223</f>
        <v>74</v>
      </c>
      <c r="F223" s="53"/>
      <c r="G223" s="39">
        <f t="shared" si="11"/>
        <v>0</v>
      </c>
      <c r="H223" s="53"/>
      <c r="I223" s="39">
        <f t="shared" si="12"/>
        <v>0</v>
      </c>
      <c r="J223" s="53"/>
      <c r="K223" s="39">
        <f t="shared" si="14"/>
        <v>0</v>
      </c>
      <c r="L223" s="40">
        <f t="shared" si="13"/>
        <v>0</v>
      </c>
    </row>
    <row r="224" spans="1:12" x14ac:dyDescent="0.35">
      <c r="A224" s="173"/>
      <c r="B224" s="101" t="s">
        <v>96</v>
      </c>
      <c r="C224" s="102" t="s">
        <v>43</v>
      </c>
      <c r="D224" s="61">
        <v>0.156</v>
      </c>
      <c r="E224" s="53">
        <f>E220*D224</f>
        <v>11.544</v>
      </c>
      <c r="F224" s="53"/>
      <c r="G224" s="39">
        <f t="shared" si="11"/>
        <v>0</v>
      </c>
      <c r="H224" s="53"/>
      <c r="I224" s="39">
        <f t="shared" si="12"/>
        <v>0</v>
      </c>
      <c r="J224" s="53"/>
      <c r="K224" s="39">
        <f t="shared" si="14"/>
        <v>0</v>
      </c>
      <c r="L224" s="40">
        <f t="shared" si="13"/>
        <v>0</v>
      </c>
    </row>
    <row r="225" spans="1:12" x14ac:dyDescent="0.35">
      <c r="A225" s="168">
        <v>56</v>
      </c>
      <c r="B225" s="142" t="s">
        <v>189</v>
      </c>
      <c r="C225" s="50" t="s">
        <v>187</v>
      </c>
      <c r="D225" s="50"/>
      <c r="E225" s="51">
        <v>52</v>
      </c>
      <c r="F225" s="53"/>
      <c r="G225" s="39">
        <f t="shared" si="11"/>
        <v>0</v>
      </c>
      <c r="H225" s="40"/>
      <c r="I225" s="39">
        <f t="shared" si="12"/>
        <v>0</v>
      </c>
      <c r="J225" s="40"/>
      <c r="K225" s="39">
        <f t="shared" si="14"/>
        <v>0</v>
      </c>
      <c r="L225" s="40">
        <f t="shared" si="13"/>
        <v>0</v>
      </c>
    </row>
    <row r="226" spans="1:12" x14ac:dyDescent="0.35">
      <c r="A226" s="169"/>
      <c r="B226" s="54" t="s">
        <v>90</v>
      </c>
      <c r="C226" s="32" t="s">
        <v>68</v>
      </c>
      <c r="D226" s="55">
        <v>1</v>
      </c>
      <c r="E226" s="55">
        <f>E225*D226</f>
        <v>52</v>
      </c>
      <c r="F226" s="53"/>
      <c r="G226" s="39">
        <f t="shared" si="11"/>
        <v>0</v>
      </c>
      <c r="H226" s="40"/>
      <c r="I226" s="39">
        <f t="shared" si="12"/>
        <v>0</v>
      </c>
      <c r="J226" s="55"/>
      <c r="K226" s="39">
        <f t="shared" si="14"/>
        <v>0</v>
      </c>
      <c r="L226" s="40">
        <f t="shared" si="13"/>
        <v>0</v>
      </c>
    </row>
    <row r="227" spans="1:12" x14ac:dyDescent="0.35">
      <c r="A227" s="169"/>
      <c r="B227" s="101" t="s">
        <v>92</v>
      </c>
      <c r="C227" s="102" t="s">
        <v>43</v>
      </c>
      <c r="D227" s="104">
        <v>4.5999999999999999E-3</v>
      </c>
      <c r="E227" s="53">
        <f>E225*D227</f>
        <v>0.2392</v>
      </c>
      <c r="F227" s="53"/>
      <c r="G227" s="39">
        <f t="shared" ref="G227:G290" si="15">F227*E227</f>
        <v>0</v>
      </c>
      <c r="H227" s="53"/>
      <c r="I227" s="39">
        <f t="shared" si="12"/>
        <v>0</v>
      </c>
      <c r="J227" s="53"/>
      <c r="K227" s="39">
        <f t="shared" si="14"/>
        <v>0</v>
      </c>
      <c r="L227" s="40">
        <f t="shared" si="13"/>
        <v>0</v>
      </c>
    </row>
    <row r="228" spans="1:12" x14ac:dyDescent="0.35">
      <c r="A228" s="169"/>
      <c r="B228" s="101" t="s">
        <v>190</v>
      </c>
      <c r="C228" s="102" t="s">
        <v>68</v>
      </c>
      <c r="D228" s="53">
        <v>1</v>
      </c>
      <c r="E228" s="53">
        <f>E225*D228</f>
        <v>52</v>
      </c>
      <c r="F228" s="53"/>
      <c r="G228" s="39">
        <f t="shared" si="15"/>
        <v>0</v>
      </c>
      <c r="H228" s="53"/>
      <c r="I228" s="39">
        <f t="shared" si="12"/>
        <v>0</v>
      </c>
      <c r="J228" s="53"/>
      <c r="K228" s="39">
        <f t="shared" si="14"/>
        <v>0</v>
      </c>
      <c r="L228" s="40">
        <f t="shared" si="13"/>
        <v>0</v>
      </c>
    </row>
    <row r="229" spans="1:12" x14ac:dyDescent="0.35">
      <c r="A229" s="170"/>
      <c r="B229" s="101" t="s">
        <v>96</v>
      </c>
      <c r="C229" s="102" t="s">
        <v>43</v>
      </c>
      <c r="D229" s="61">
        <v>0.20799999999999999</v>
      </c>
      <c r="E229" s="53">
        <f>E225*D229</f>
        <v>10.815999999999999</v>
      </c>
      <c r="F229" s="53"/>
      <c r="G229" s="39">
        <f t="shared" si="15"/>
        <v>0</v>
      </c>
      <c r="H229" s="53"/>
      <c r="I229" s="39">
        <f t="shared" si="12"/>
        <v>0</v>
      </c>
      <c r="J229" s="53"/>
      <c r="K229" s="39">
        <f t="shared" si="14"/>
        <v>0</v>
      </c>
      <c r="L229" s="40">
        <f t="shared" si="13"/>
        <v>0</v>
      </c>
    </row>
    <row r="230" spans="1:12" x14ac:dyDescent="0.35">
      <c r="A230" s="168">
        <v>57</v>
      </c>
      <c r="B230" s="144" t="s">
        <v>191</v>
      </c>
      <c r="C230" s="105" t="s">
        <v>179</v>
      </c>
      <c r="D230" s="106"/>
      <c r="E230" s="51">
        <v>362</v>
      </c>
      <c r="F230" s="53"/>
      <c r="G230" s="39">
        <f t="shared" si="15"/>
        <v>0</v>
      </c>
      <c r="H230" s="53"/>
      <c r="I230" s="39">
        <f t="shared" si="12"/>
        <v>0</v>
      </c>
      <c r="J230" s="53"/>
      <c r="K230" s="39">
        <f t="shared" si="14"/>
        <v>0</v>
      </c>
      <c r="L230" s="40">
        <f t="shared" si="13"/>
        <v>0</v>
      </c>
    </row>
    <row r="231" spans="1:12" x14ac:dyDescent="0.35">
      <c r="A231" s="169"/>
      <c r="B231" s="54" t="s">
        <v>90</v>
      </c>
      <c r="C231" s="32" t="s">
        <v>68</v>
      </c>
      <c r="D231" s="55">
        <v>1</v>
      </c>
      <c r="E231" s="55">
        <f>E230*D231</f>
        <v>362</v>
      </c>
      <c r="F231" s="53"/>
      <c r="G231" s="39">
        <f t="shared" si="15"/>
        <v>0</v>
      </c>
      <c r="H231" s="40"/>
      <c r="I231" s="39">
        <f t="shared" si="12"/>
        <v>0</v>
      </c>
      <c r="J231" s="55"/>
      <c r="K231" s="39">
        <f t="shared" si="14"/>
        <v>0</v>
      </c>
      <c r="L231" s="40">
        <f t="shared" si="13"/>
        <v>0</v>
      </c>
    </row>
    <row r="232" spans="1:12" x14ac:dyDescent="0.35">
      <c r="A232" s="169"/>
      <c r="B232" s="101" t="s">
        <v>92</v>
      </c>
      <c r="C232" s="102" t="s">
        <v>43</v>
      </c>
      <c r="D232" s="104">
        <v>0.151</v>
      </c>
      <c r="E232" s="53">
        <f>E230*D232</f>
        <v>54.661999999999999</v>
      </c>
      <c r="F232" s="53"/>
      <c r="G232" s="39">
        <f t="shared" si="15"/>
        <v>0</v>
      </c>
      <c r="H232" s="53"/>
      <c r="I232" s="39">
        <f t="shared" si="12"/>
        <v>0</v>
      </c>
      <c r="J232" s="53"/>
      <c r="K232" s="39">
        <f t="shared" si="14"/>
        <v>0</v>
      </c>
      <c r="L232" s="40">
        <f t="shared" si="13"/>
        <v>0</v>
      </c>
    </row>
    <row r="233" spans="1:12" x14ac:dyDescent="0.35">
      <c r="A233" s="169"/>
      <c r="B233" s="101" t="s">
        <v>192</v>
      </c>
      <c r="C233" s="102" t="s">
        <v>179</v>
      </c>
      <c r="D233" s="107"/>
      <c r="E233" s="53">
        <v>17</v>
      </c>
      <c r="F233" s="108"/>
      <c r="G233" s="39">
        <f t="shared" si="15"/>
        <v>0</v>
      </c>
      <c r="H233" s="108"/>
      <c r="I233" s="39">
        <f t="shared" si="12"/>
        <v>0</v>
      </c>
      <c r="J233" s="108"/>
      <c r="K233" s="39">
        <f t="shared" si="14"/>
        <v>0</v>
      </c>
      <c r="L233" s="40">
        <f t="shared" si="13"/>
        <v>0</v>
      </c>
    </row>
    <row r="234" spans="1:12" x14ac:dyDescent="0.35">
      <c r="A234" s="169"/>
      <c r="B234" s="101" t="s">
        <v>193</v>
      </c>
      <c r="C234" s="102" t="s">
        <v>179</v>
      </c>
      <c r="D234" s="107"/>
      <c r="E234" s="53">
        <v>51</v>
      </c>
      <c r="F234" s="108"/>
      <c r="G234" s="39">
        <f t="shared" si="15"/>
        <v>0</v>
      </c>
      <c r="H234" s="108"/>
      <c r="I234" s="39">
        <f t="shared" si="12"/>
        <v>0</v>
      </c>
      <c r="J234" s="108"/>
      <c r="K234" s="39">
        <f t="shared" si="14"/>
        <v>0</v>
      </c>
      <c r="L234" s="40">
        <f t="shared" si="13"/>
        <v>0</v>
      </c>
    </row>
    <row r="235" spans="1:12" x14ac:dyDescent="0.35">
      <c r="A235" s="169"/>
      <c r="B235" s="101" t="s">
        <v>194</v>
      </c>
      <c r="C235" s="102" t="s">
        <v>179</v>
      </c>
      <c r="D235" s="107"/>
      <c r="E235" s="53">
        <v>21</v>
      </c>
      <c r="F235" s="108"/>
      <c r="G235" s="39">
        <f t="shared" si="15"/>
        <v>0</v>
      </c>
      <c r="H235" s="108"/>
      <c r="I235" s="39">
        <f t="shared" si="12"/>
        <v>0</v>
      </c>
      <c r="J235" s="108"/>
      <c r="K235" s="39">
        <f t="shared" si="14"/>
        <v>0</v>
      </c>
      <c r="L235" s="40">
        <f t="shared" si="13"/>
        <v>0</v>
      </c>
    </row>
    <row r="236" spans="1:12" x14ac:dyDescent="0.35">
      <c r="A236" s="169"/>
      <c r="B236" s="101" t="s">
        <v>195</v>
      </c>
      <c r="C236" s="102" t="s">
        <v>179</v>
      </c>
      <c r="D236" s="107"/>
      <c r="E236" s="53">
        <v>21</v>
      </c>
      <c r="F236" s="108"/>
      <c r="G236" s="39">
        <f t="shared" si="15"/>
        <v>0</v>
      </c>
      <c r="H236" s="108"/>
      <c r="I236" s="39">
        <f t="shared" si="12"/>
        <v>0</v>
      </c>
      <c r="J236" s="108"/>
      <c r="K236" s="39">
        <f t="shared" si="14"/>
        <v>0</v>
      </c>
      <c r="L236" s="40">
        <f t="shared" si="13"/>
        <v>0</v>
      </c>
    </row>
    <row r="237" spans="1:12" x14ac:dyDescent="0.35">
      <c r="A237" s="169"/>
      <c r="B237" s="101" t="s">
        <v>196</v>
      </c>
      <c r="C237" s="102" t="s">
        <v>179</v>
      </c>
      <c r="D237" s="107"/>
      <c r="E237" s="53">
        <v>44</v>
      </c>
      <c r="F237" s="108"/>
      <c r="G237" s="39">
        <f t="shared" si="15"/>
        <v>0</v>
      </c>
      <c r="H237" s="108"/>
      <c r="I237" s="39">
        <f t="shared" si="12"/>
        <v>0</v>
      </c>
      <c r="J237" s="108"/>
      <c r="K237" s="39">
        <f t="shared" si="14"/>
        <v>0</v>
      </c>
      <c r="L237" s="40">
        <f t="shared" si="13"/>
        <v>0</v>
      </c>
    </row>
    <row r="238" spans="1:12" x14ac:dyDescent="0.35">
      <c r="A238" s="169"/>
      <c r="B238" s="101" t="s">
        <v>197</v>
      </c>
      <c r="C238" s="102" t="s">
        <v>179</v>
      </c>
      <c r="D238" s="107"/>
      <c r="E238" s="53">
        <v>21</v>
      </c>
      <c r="F238" s="108"/>
      <c r="G238" s="39">
        <f t="shared" si="15"/>
        <v>0</v>
      </c>
      <c r="H238" s="108"/>
      <c r="I238" s="39">
        <f t="shared" si="12"/>
        <v>0</v>
      </c>
      <c r="J238" s="108"/>
      <c r="K238" s="39">
        <f t="shared" si="14"/>
        <v>0</v>
      </c>
      <c r="L238" s="40">
        <f t="shared" si="13"/>
        <v>0</v>
      </c>
    </row>
    <row r="239" spans="1:12" x14ac:dyDescent="0.35">
      <c r="A239" s="169"/>
      <c r="B239" s="101" t="s">
        <v>198</v>
      </c>
      <c r="C239" s="102" t="s">
        <v>179</v>
      </c>
      <c r="D239" s="107"/>
      <c r="E239" s="53">
        <v>21</v>
      </c>
      <c r="F239" s="108"/>
      <c r="G239" s="39">
        <f t="shared" si="15"/>
        <v>0</v>
      </c>
      <c r="H239" s="108"/>
      <c r="I239" s="39">
        <f t="shared" si="12"/>
        <v>0</v>
      </c>
      <c r="J239" s="108"/>
      <c r="K239" s="39">
        <f t="shared" si="14"/>
        <v>0</v>
      </c>
      <c r="L239" s="40">
        <f t="shared" si="13"/>
        <v>0</v>
      </c>
    </row>
    <row r="240" spans="1:12" x14ac:dyDescent="0.35">
      <c r="A240" s="169"/>
      <c r="B240" s="101" t="s">
        <v>199</v>
      </c>
      <c r="C240" s="102" t="s">
        <v>179</v>
      </c>
      <c r="D240" s="107"/>
      <c r="E240" s="53">
        <v>58</v>
      </c>
      <c r="F240" s="108"/>
      <c r="G240" s="39">
        <f t="shared" si="15"/>
        <v>0</v>
      </c>
      <c r="H240" s="108"/>
      <c r="I240" s="39">
        <f t="shared" si="12"/>
        <v>0</v>
      </c>
      <c r="J240" s="108"/>
      <c r="K240" s="39">
        <f t="shared" si="14"/>
        <v>0</v>
      </c>
      <c r="L240" s="40">
        <f t="shared" si="13"/>
        <v>0</v>
      </c>
    </row>
    <row r="241" spans="1:12" x14ac:dyDescent="0.35">
      <c r="A241" s="169"/>
      <c r="B241" s="101" t="s">
        <v>200</v>
      </c>
      <c r="C241" s="102" t="s">
        <v>179</v>
      </c>
      <c r="D241" s="107"/>
      <c r="E241" s="53">
        <v>130</v>
      </c>
      <c r="F241" s="108"/>
      <c r="G241" s="39">
        <f t="shared" si="15"/>
        <v>0</v>
      </c>
      <c r="H241" s="108"/>
      <c r="I241" s="39">
        <f t="shared" si="12"/>
        <v>0</v>
      </c>
      <c r="J241" s="108"/>
      <c r="K241" s="39">
        <f t="shared" si="14"/>
        <v>0</v>
      </c>
      <c r="L241" s="40">
        <f t="shared" si="13"/>
        <v>0</v>
      </c>
    </row>
    <row r="242" spans="1:12" x14ac:dyDescent="0.35">
      <c r="A242" s="169"/>
      <c r="B242" s="101" t="s">
        <v>201</v>
      </c>
      <c r="C242" s="102" t="s">
        <v>179</v>
      </c>
      <c r="D242" s="107"/>
      <c r="E242" s="53">
        <v>22</v>
      </c>
      <c r="F242" s="108"/>
      <c r="G242" s="39">
        <f t="shared" si="15"/>
        <v>0</v>
      </c>
      <c r="H242" s="108"/>
      <c r="I242" s="39">
        <f t="shared" si="12"/>
        <v>0</v>
      </c>
      <c r="J242" s="108"/>
      <c r="K242" s="39">
        <f t="shared" si="14"/>
        <v>0</v>
      </c>
      <c r="L242" s="40">
        <f t="shared" si="13"/>
        <v>0</v>
      </c>
    </row>
    <row r="243" spans="1:12" x14ac:dyDescent="0.35">
      <c r="A243" s="170"/>
      <c r="B243" s="101" t="s">
        <v>96</v>
      </c>
      <c r="C243" s="102" t="s">
        <v>43</v>
      </c>
      <c r="D243" s="61"/>
      <c r="E243" s="53">
        <f>(G233+G234+G235+G236+G237+G238+G239+G240+G241+G242)*0.2/4</f>
        <v>0</v>
      </c>
      <c r="F243" s="53"/>
      <c r="G243" s="39">
        <f t="shared" si="15"/>
        <v>0</v>
      </c>
      <c r="H243" s="53"/>
      <c r="I243" s="39">
        <f t="shared" si="12"/>
        <v>0</v>
      </c>
      <c r="J243" s="53"/>
      <c r="K243" s="39">
        <f t="shared" si="14"/>
        <v>0</v>
      </c>
      <c r="L243" s="40">
        <f t="shared" si="13"/>
        <v>0</v>
      </c>
    </row>
    <row r="244" spans="1:12" ht="27" x14ac:dyDescent="0.35">
      <c r="A244" s="171">
        <v>58</v>
      </c>
      <c r="B244" s="142" t="s">
        <v>202</v>
      </c>
      <c r="C244" s="50" t="s">
        <v>187</v>
      </c>
      <c r="D244" s="50"/>
      <c r="E244" s="51">
        <v>122</v>
      </c>
      <c r="F244" s="53"/>
      <c r="G244" s="39">
        <f t="shared" si="15"/>
        <v>0</v>
      </c>
      <c r="H244" s="40"/>
      <c r="I244" s="39">
        <f t="shared" si="12"/>
        <v>0</v>
      </c>
      <c r="J244" s="40"/>
      <c r="K244" s="39">
        <f t="shared" si="14"/>
        <v>0</v>
      </c>
      <c r="L244" s="40">
        <f t="shared" si="13"/>
        <v>0</v>
      </c>
    </row>
    <row r="245" spans="1:12" x14ac:dyDescent="0.35">
      <c r="A245" s="172"/>
      <c r="B245" s="54" t="s">
        <v>90</v>
      </c>
      <c r="C245" s="32" t="s">
        <v>68</v>
      </c>
      <c r="D245" s="55">
        <v>1</v>
      </c>
      <c r="E245" s="55">
        <f>E244*D245</f>
        <v>122</v>
      </c>
      <c r="F245" s="53"/>
      <c r="G245" s="39">
        <f t="shared" si="15"/>
        <v>0</v>
      </c>
      <c r="H245" s="40"/>
      <c r="I245" s="39">
        <f t="shared" si="12"/>
        <v>0</v>
      </c>
      <c r="J245" s="55"/>
      <c r="K245" s="39">
        <f t="shared" si="14"/>
        <v>0</v>
      </c>
      <c r="L245" s="40">
        <f t="shared" si="13"/>
        <v>0</v>
      </c>
    </row>
    <row r="246" spans="1:12" x14ac:dyDescent="0.35">
      <c r="A246" s="172"/>
      <c r="B246" s="101" t="s">
        <v>92</v>
      </c>
      <c r="C246" s="41" t="s">
        <v>203</v>
      </c>
      <c r="D246" s="109">
        <v>2.5700000000000001E-2</v>
      </c>
      <c r="E246" s="44">
        <f>D246*E244</f>
        <v>3.1354000000000002</v>
      </c>
      <c r="F246" s="110"/>
      <c r="G246" s="39">
        <f t="shared" si="15"/>
        <v>0</v>
      </c>
      <c r="H246" s="110"/>
      <c r="I246" s="39">
        <f t="shared" si="12"/>
        <v>0</v>
      </c>
      <c r="J246" s="110"/>
      <c r="K246" s="39">
        <f t="shared" si="14"/>
        <v>0</v>
      </c>
      <c r="L246" s="40">
        <f t="shared" si="13"/>
        <v>0</v>
      </c>
    </row>
    <row r="247" spans="1:12" x14ac:dyDescent="0.35">
      <c r="A247" s="172"/>
      <c r="B247" s="101" t="s">
        <v>204</v>
      </c>
      <c r="C247" s="41" t="s">
        <v>64</v>
      </c>
      <c r="D247" s="44">
        <v>1</v>
      </c>
      <c r="E247" s="44">
        <f>E244</f>
        <v>122</v>
      </c>
      <c r="F247" s="110"/>
      <c r="G247" s="39">
        <f t="shared" si="15"/>
        <v>0</v>
      </c>
      <c r="H247" s="110"/>
      <c r="I247" s="39">
        <f t="shared" si="12"/>
        <v>0</v>
      </c>
      <c r="J247" s="110"/>
      <c r="K247" s="39">
        <f t="shared" si="14"/>
        <v>0</v>
      </c>
      <c r="L247" s="40">
        <f t="shared" si="13"/>
        <v>0</v>
      </c>
    </row>
    <row r="248" spans="1:12" x14ac:dyDescent="0.35">
      <c r="A248" s="173"/>
      <c r="B248" s="101" t="s">
        <v>96</v>
      </c>
      <c r="C248" s="41" t="s">
        <v>203</v>
      </c>
      <c r="D248" s="111">
        <v>4.5699999999999998E-2</v>
      </c>
      <c r="E248" s="44">
        <f>D248*E244</f>
        <v>5.5754000000000001</v>
      </c>
      <c r="F248" s="110"/>
      <c r="G248" s="39">
        <f t="shared" si="15"/>
        <v>0</v>
      </c>
      <c r="H248" s="110"/>
      <c r="I248" s="39">
        <f t="shared" si="12"/>
        <v>0</v>
      </c>
      <c r="J248" s="110"/>
      <c r="K248" s="39">
        <f t="shared" si="14"/>
        <v>0</v>
      </c>
      <c r="L248" s="40">
        <f t="shared" si="13"/>
        <v>0</v>
      </c>
    </row>
    <row r="249" spans="1:12" ht="27" x14ac:dyDescent="0.35">
      <c r="A249" s="171">
        <v>59</v>
      </c>
      <c r="B249" s="142" t="s">
        <v>205</v>
      </c>
      <c r="C249" s="112" t="s">
        <v>64</v>
      </c>
      <c r="D249" s="75"/>
      <c r="E249" s="75">
        <v>94</v>
      </c>
      <c r="F249" s="55"/>
      <c r="G249" s="39">
        <f t="shared" si="15"/>
        <v>0</v>
      </c>
      <c r="H249" s="55"/>
      <c r="I249" s="39">
        <f t="shared" si="12"/>
        <v>0</v>
      </c>
      <c r="J249" s="55"/>
      <c r="K249" s="39">
        <f t="shared" si="14"/>
        <v>0</v>
      </c>
      <c r="L249" s="40">
        <f t="shared" si="13"/>
        <v>0</v>
      </c>
    </row>
    <row r="250" spans="1:12" x14ac:dyDescent="0.35">
      <c r="A250" s="172"/>
      <c r="B250" s="54" t="s">
        <v>90</v>
      </c>
      <c r="C250" s="32" t="s">
        <v>68</v>
      </c>
      <c r="D250" s="55">
        <v>1</v>
      </c>
      <c r="E250" s="55">
        <f>E249*D250</f>
        <v>94</v>
      </c>
      <c r="F250" s="53"/>
      <c r="G250" s="39">
        <f t="shared" si="15"/>
        <v>0</v>
      </c>
      <c r="H250" s="40"/>
      <c r="I250" s="39">
        <f t="shared" si="12"/>
        <v>0</v>
      </c>
      <c r="J250" s="55"/>
      <c r="K250" s="39">
        <f t="shared" si="14"/>
        <v>0</v>
      </c>
      <c r="L250" s="40">
        <f t="shared" si="13"/>
        <v>0</v>
      </c>
    </row>
    <row r="251" spans="1:12" x14ac:dyDescent="0.35">
      <c r="A251" s="172"/>
      <c r="B251" s="101" t="s">
        <v>92</v>
      </c>
      <c r="C251" s="41" t="s">
        <v>203</v>
      </c>
      <c r="D251" s="109">
        <v>1.72E-2</v>
      </c>
      <c r="E251" s="44">
        <f>D251*E249</f>
        <v>1.6168</v>
      </c>
      <c r="F251" s="110"/>
      <c r="G251" s="39">
        <f t="shared" si="15"/>
        <v>0</v>
      </c>
      <c r="H251" s="110"/>
      <c r="I251" s="39">
        <f t="shared" si="12"/>
        <v>0</v>
      </c>
      <c r="J251" s="110"/>
      <c r="K251" s="39">
        <f t="shared" si="14"/>
        <v>0</v>
      </c>
      <c r="L251" s="40">
        <f t="shared" si="13"/>
        <v>0</v>
      </c>
    </row>
    <row r="252" spans="1:12" x14ac:dyDescent="0.35">
      <c r="A252" s="172"/>
      <c r="B252" s="101" t="s">
        <v>206</v>
      </c>
      <c r="C252" s="41" t="s">
        <v>64</v>
      </c>
      <c r="D252" s="44">
        <v>1</v>
      </c>
      <c r="E252" s="44">
        <f>E249</f>
        <v>94</v>
      </c>
      <c r="F252" s="110"/>
      <c r="G252" s="39">
        <f t="shared" si="15"/>
        <v>0</v>
      </c>
      <c r="H252" s="110"/>
      <c r="I252" s="39">
        <f t="shared" si="12"/>
        <v>0</v>
      </c>
      <c r="J252" s="110"/>
      <c r="K252" s="39">
        <f t="shared" si="14"/>
        <v>0</v>
      </c>
      <c r="L252" s="40">
        <f t="shared" si="13"/>
        <v>0</v>
      </c>
    </row>
    <row r="253" spans="1:12" x14ac:dyDescent="0.35">
      <c r="A253" s="173"/>
      <c r="B253" s="101" t="s">
        <v>96</v>
      </c>
      <c r="C253" s="41" t="s">
        <v>203</v>
      </c>
      <c r="D253" s="109">
        <v>3.9300000000000002E-2</v>
      </c>
      <c r="E253" s="44">
        <f>D253*E249</f>
        <v>3.6942000000000004</v>
      </c>
      <c r="F253" s="110"/>
      <c r="G253" s="39">
        <f t="shared" si="15"/>
        <v>0</v>
      </c>
      <c r="H253" s="110"/>
      <c r="I253" s="39">
        <f t="shared" si="12"/>
        <v>0</v>
      </c>
      <c r="J253" s="110"/>
      <c r="K253" s="39">
        <f t="shared" si="14"/>
        <v>0</v>
      </c>
      <c r="L253" s="40">
        <f t="shared" si="13"/>
        <v>0</v>
      </c>
    </row>
    <row r="254" spans="1:12" x14ac:dyDescent="0.35">
      <c r="A254" s="37"/>
      <c r="B254" s="145" t="s">
        <v>191</v>
      </c>
      <c r="C254" s="66"/>
      <c r="D254" s="66"/>
      <c r="E254" s="53"/>
      <c r="F254" s="53"/>
      <c r="G254" s="39">
        <f t="shared" si="15"/>
        <v>0</v>
      </c>
      <c r="H254" s="40"/>
      <c r="I254" s="39">
        <f t="shared" si="12"/>
        <v>0</v>
      </c>
      <c r="J254" s="40"/>
      <c r="K254" s="39">
        <f t="shared" si="14"/>
        <v>0</v>
      </c>
      <c r="L254" s="40">
        <f t="shared" si="13"/>
        <v>0</v>
      </c>
    </row>
    <row r="255" spans="1:12" x14ac:dyDescent="0.35">
      <c r="A255" s="174"/>
      <c r="B255" s="101" t="s">
        <v>207</v>
      </c>
      <c r="C255" s="41" t="s">
        <v>179</v>
      </c>
      <c r="D255" s="44"/>
      <c r="E255" s="44">
        <v>44</v>
      </c>
      <c r="F255" s="44"/>
      <c r="G255" s="39">
        <f t="shared" si="15"/>
        <v>0</v>
      </c>
      <c r="H255" s="44"/>
      <c r="I255" s="39">
        <f t="shared" si="12"/>
        <v>0</v>
      </c>
      <c r="J255" s="110"/>
      <c r="K255" s="39">
        <f t="shared" si="14"/>
        <v>0</v>
      </c>
      <c r="L255" s="40">
        <f t="shared" si="13"/>
        <v>0</v>
      </c>
    </row>
    <row r="256" spans="1:12" x14ac:dyDescent="0.35">
      <c r="A256" s="175"/>
      <c r="B256" s="101" t="s">
        <v>208</v>
      </c>
      <c r="C256" s="41" t="s">
        <v>179</v>
      </c>
      <c r="D256" s="44"/>
      <c r="E256" s="44">
        <v>74</v>
      </c>
      <c r="F256" s="44"/>
      <c r="G256" s="39">
        <f t="shared" si="15"/>
        <v>0</v>
      </c>
      <c r="H256" s="44"/>
      <c r="I256" s="39">
        <f t="shared" si="12"/>
        <v>0</v>
      </c>
      <c r="J256" s="110"/>
      <c r="K256" s="39">
        <f t="shared" si="14"/>
        <v>0</v>
      </c>
      <c r="L256" s="40">
        <f t="shared" si="13"/>
        <v>0</v>
      </c>
    </row>
    <row r="257" spans="1:12" x14ac:dyDescent="0.35">
      <c r="A257" s="175"/>
      <c r="B257" s="101" t="s">
        <v>209</v>
      </c>
      <c r="C257" s="41" t="s">
        <v>179</v>
      </c>
      <c r="D257" s="44"/>
      <c r="E257" s="44">
        <v>112</v>
      </c>
      <c r="F257" s="44"/>
      <c r="G257" s="39">
        <f t="shared" si="15"/>
        <v>0</v>
      </c>
      <c r="H257" s="44"/>
      <c r="I257" s="39">
        <f t="shared" si="12"/>
        <v>0</v>
      </c>
      <c r="J257" s="110"/>
      <c r="K257" s="39">
        <f t="shared" si="14"/>
        <v>0</v>
      </c>
      <c r="L257" s="40">
        <f t="shared" si="13"/>
        <v>0</v>
      </c>
    </row>
    <row r="258" spans="1:12" x14ac:dyDescent="0.35">
      <c r="A258" s="175"/>
      <c r="B258" s="101" t="s">
        <v>210</v>
      </c>
      <c r="C258" s="41" t="s">
        <v>179</v>
      </c>
      <c r="D258" s="44"/>
      <c r="E258" s="44">
        <v>44</v>
      </c>
      <c r="F258" s="44"/>
      <c r="G258" s="39">
        <f t="shared" si="15"/>
        <v>0</v>
      </c>
      <c r="H258" s="44"/>
      <c r="I258" s="39">
        <f t="shared" si="12"/>
        <v>0</v>
      </c>
      <c r="J258" s="110"/>
      <c r="K258" s="39">
        <f t="shared" si="14"/>
        <v>0</v>
      </c>
      <c r="L258" s="40">
        <f t="shared" si="13"/>
        <v>0</v>
      </c>
    </row>
    <row r="259" spans="1:12" x14ac:dyDescent="0.35">
      <c r="A259" s="175"/>
      <c r="B259" s="101" t="s">
        <v>211</v>
      </c>
      <c r="C259" s="41" t="s">
        <v>179</v>
      </c>
      <c r="D259" s="44"/>
      <c r="E259" s="44">
        <v>252</v>
      </c>
      <c r="F259" s="110"/>
      <c r="G259" s="39">
        <f t="shared" si="15"/>
        <v>0</v>
      </c>
      <c r="H259" s="110"/>
      <c r="I259" s="39">
        <f t="shared" si="12"/>
        <v>0</v>
      </c>
      <c r="J259" s="110"/>
      <c r="K259" s="39">
        <f t="shared" si="14"/>
        <v>0</v>
      </c>
      <c r="L259" s="40">
        <f t="shared" si="13"/>
        <v>0</v>
      </c>
    </row>
    <row r="260" spans="1:12" x14ac:dyDescent="0.35">
      <c r="A260" s="175"/>
      <c r="B260" s="101" t="s">
        <v>212</v>
      </c>
      <c r="C260" s="41" t="s">
        <v>179</v>
      </c>
      <c r="D260" s="44"/>
      <c r="E260" s="44">
        <v>44</v>
      </c>
      <c r="F260" s="110"/>
      <c r="G260" s="39">
        <f t="shared" si="15"/>
        <v>0</v>
      </c>
      <c r="H260" s="110"/>
      <c r="I260" s="39">
        <f t="shared" si="12"/>
        <v>0</v>
      </c>
      <c r="J260" s="110"/>
      <c r="K260" s="39">
        <f t="shared" si="14"/>
        <v>0</v>
      </c>
      <c r="L260" s="40">
        <f t="shared" si="13"/>
        <v>0</v>
      </c>
    </row>
    <row r="261" spans="1:12" x14ac:dyDescent="0.35">
      <c r="A261" s="175"/>
      <c r="B261" s="101" t="s">
        <v>213</v>
      </c>
      <c r="C261" s="41" t="s">
        <v>179</v>
      </c>
      <c r="D261" s="110"/>
      <c r="E261" s="110">
        <v>44</v>
      </c>
      <c r="F261" s="110"/>
      <c r="G261" s="39">
        <f t="shared" si="15"/>
        <v>0</v>
      </c>
      <c r="H261" s="110"/>
      <c r="I261" s="39">
        <f t="shared" si="12"/>
        <v>0</v>
      </c>
      <c r="J261" s="110"/>
      <c r="K261" s="39">
        <f t="shared" si="14"/>
        <v>0</v>
      </c>
      <c r="L261" s="40">
        <f t="shared" si="13"/>
        <v>0</v>
      </c>
    </row>
    <row r="262" spans="1:12" x14ac:dyDescent="0.35">
      <c r="A262" s="176"/>
      <c r="B262" s="101" t="s">
        <v>214</v>
      </c>
      <c r="C262" s="41" t="s">
        <v>179</v>
      </c>
      <c r="D262" s="110"/>
      <c r="E262" s="110">
        <v>44</v>
      </c>
      <c r="F262" s="110"/>
      <c r="G262" s="39">
        <f t="shared" si="15"/>
        <v>0</v>
      </c>
      <c r="H262" s="110"/>
      <c r="I262" s="39">
        <f t="shared" si="12"/>
        <v>0</v>
      </c>
      <c r="J262" s="110"/>
      <c r="K262" s="39">
        <f t="shared" si="14"/>
        <v>0</v>
      </c>
      <c r="L262" s="40">
        <f t="shared" si="13"/>
        <v>0</v>
      </c>
    </row>
    <row r="263" spans="1:12" x14ac:dyDescent="0.35">
      <c r="A263" s="113"/>
      <c r="B263" s="151" t="s">
        <v>215</v>
      </c>
      <c r="C263" s="115"/>
      <c r="D263" s="55"/>
      <c r="E263" s="55"/>
      <c r="F263" s="55"/>
      <c r="G263" s="39">
        <f t="shared" si="15"/>
        <v>0</v>
      </c>
      <c r="H263" s="55"/>
      <c r="I263" s="39">
        <f t="shared" si="12"/>
        <v>0</v>
      </c>
      <c r="J263" s="55"/>
      <c r="K263" s="39">
        <f t="shared" si="14"/>
        <v>0</v>
      </c>
      <c r="L263" s="40">
        <f t="shared" si="13"/>
        <v>0</v>
      </c>
    </row>
    <row r="264" spans="1:12" x14ac:dyDescent="0.35">
      <c r="A264" s="116">
        <v>60</v>
      </c>
      <c r="B264" s="117" t="s">
        <v>216</v>
      </c>
      <c r="C264" s="66" t="s">
        <v>179</v>
      </c>
      <c r="D264" s="80"/>
      <c r="E264" s="59">
        <v>131</v>
      </c>
      <c r="F264" s="59"/>
      <c r="G264" s="39">
        <f t="shared" si="15"/>
        <v>0</v>
      </c>
      <c r="H264" s="59"/>
      <c r="I264" s="39">
        <f t="shared" si="12"/>
        <v>0</v>
      </c>
      <c r="J264" s="59"/>
      <c r="K264" s="39">
        <f t="shared" si="14"/>
        <v>0</v>
      </c>
      <c r="L264" s="40">
        <f t="shared" si="13"/>
        <v>0</v>
      </c>
    </row>
    <row r="265" spans="1:12" ht="27" x14ac:dyDescent="0.35">
      <c r="A265" s="116">
        <v>61</v>
      </c>
      <c r="B265" s="117" t="s">
        <v>217</v>
      </c>
      <c r="C265" s="66" t="s">
        <v>179</v>
      </c>
      <c r="D265" s="80"/>
      <c r="E265" s="59">
        <v>22</v>
      </c>
      <c r="F265" s="59"/>
      <c r="G265" s="39">
        <f t="shared" si="15"/>
        <v>0</v>
      </c>
      <c r="H265" s="59"/>
      <c r="I265" s="39">
        <f t="shared" si="12"/>
        <v>0</v>
      </c>
      <c r="J265" s="59"/>
      <c r="K265" s="39">
        <f t="shared" si="14"/>
        <v>0</v>
      </c>
      <c r="L265" s="40">
        <f t="shared" si="13"/>
        <v>0</v>
      </c>
    </row>
    <row r="266" spans="1:12" x14ac:dyDescent="0.35">
      <c r="A266" s="116">
        <v>62</v>
      </c>
      <c r="B266" s="117" t="s">
        <v>218</v>
      </c>
      <c r="C266" s="66" t="s">
        <v>58</v>
      </c>
      <c r="D266" s="80"/>
      <c r="E266" s="59">
        <v>2</v>
      </c>
      <c r="F266" s="59"/>
      <c r="G266" s="39">
        <f t="shared" si="15"/>
        <v>0</v>
      </c>
      <c r="H266" s="59"/>
      <c r="I266" s="39">
        <f t="shared" si="12"/>
        <v>0</v>
      </c>
      <c r="J266" s="59"/>
      <c r="K266" s="39">
        <f t="shared" si="14"/>
        <v>0</v>
      </c>
      <c r="L266" s="40">
        <f t="shared" si="13"/>
        <v>0</v>
      </c>
    </row>
    <row r="267" spans="1:12" x14ac:dyDescent="0.35">
      <c r="A267" s="116">
        <v>63</v>
      </c>
      <c r="B267" s="118" t="s">
        <v>219</v>
      </c>
      <c r="C267" s="66" t="s">
        <v>179</v>
      </c>
      <c r="D267" s="80"/>
      <c r="E267" s="59">
        <v>25</v>
      </c>
      <c r="F267" s="59"/>
      <c r="G267" s="39">
        <f t="shared" si="15"/>
        <v>0</v>
      </c>
      <c r="H267" s="59"/>
      <c r="I267" s="39">
        <f t="shared" ref="I267:I291" si="16">H267*E267</f>
        <v>0</v>
      </c>
      <c r="J267" s="59"/>
      <c r="K267" s="39">
        <f t="shared" si="14"/>
        <v>0</v>
      </c>
      <c r="L267" s="40">
        <f t="shared" si="13"/>
        <v>0</v>
      </c>
    </row>
    <row r="268" spans="1:12" x14ac:dyDescent="0.35">
      <c r="A268" s="116">
        <v>64</v>
      </c>
      <c r="B268" s="118" t="s">
        <v>220</v>
      </c>
      <c r="C268" s="66" t="s">
        <v>179</v>
      </c>
      <c r="D268" s="80"/>
      <c r="E268" s="59">
        <v>74</v>
      </c>
      <c r="F268" s="59"/>
      <c r="G268" s="39">
        <f t="shared" si="15"/>
        <v>0</v>
      </c>
      <c r="H268" s="59"/>
      <c r="I268" s="39">
        <f t="shared" si="16"/>
        <v>0</v>
      </c>
      <c r="J268" s="59"/>
      <c r="K268" s="39">
        <f t="shared" si="14"/>
        <v>0</v>
      </c>
      <c r="L268" s="40">
        <f t="shared" si="13"/>
        <v>0</v>
      </c>
    </row>
    <row r="269" spans="1:12" x14ac:dyDescent="0.35">
      <c r="A269" s="116">
        <v>65</v>
      </c>
      <c r="B269" s="118" t="s">
        <v>221</v>
      </c>
      <c r="C269" s="66" t="s">
        <v>179</v>
      </c>
      <c r="D269" s="80"/>
      <c r="E269" s="59">
        <v>12</v>
      </c>
      <c r="F269" s="59"/>
      <c r="G269" s="39">
        <f t="shared" si="15"/>
        <v>0</v>
      </c>
      <c r="H269" s="59"/>
      <c r="I269" s="39">
        <f t="shared" si="16"/>
        <v>0</v>
      </c>
      <c r="J269" s="59"/>
      <c r="K269" s="39">
        <f t="shared" si="14"/>
        <v>0</v>
      </c>
      <c r="L269" s="40">
        <f t="shared" si="13"/>
        <v>0</v>
      </c>
    </row>
    <row r="270" spans="1:12" x14ac:dyDescent="0.35">
      <c r="A270" s="116">
        <v>66</v>
      </c>
      <c r="B270" s="118" t="s">
        <v>222</v>
      </c>
      <c r="C270" s="66" t="s">
        <v>179</v>
      </c>
      <c r="D270" s="80"/>
      <c r="E270" s="59">
        <v>16</v>
      </c>
      <c r="F270" s="59"/>
      <c r="G270" s="39">
        <f t="shared" si="15"/>
        <v>0</v>
      </c>
      <c r="H270" s="59"/>
      <c r="I270" s="39">
        <f t="shared" si="16"/>
        <v>0</v>
      </c>
      <c r="J270" s="59"/>
      <c r="K270" s="39">
        <f t="shared" si="14"/>
        <v>0</v>
      </c>
      <c r="L270" s="40">
        <f t="shared" ref="L270:L291" si="17">K270+I270+G270</f>
        <v>0</v>
      </c>
    </row>
    <row r="271" spans="1:12" ht="27" x14ac:dyDescent="0.35">
      <c r="A271" s="116">
        <v>67</v>
      </c>
      <c r="B271" s="118" t="s">
        <v>223</v>
      </c>
      <c r="C271" s="66" t="s">
        <v>187</v>
      </c>
      <c r="D271" s="80"/>
      <c r="E271" s="59">
        <v>450</v>
      </c>
      <c r="F271" s="59"/>
      <c r="G271" s="39">
        <f t="shared" si="15"/>
        <v>0</v>
      </c>
      <c r="H271" s="59"/>
      <c r="I271" s="39">
        <f t="shared" si="16"/>
        <v>0</v>
      </c>
      <c r="J271" s="59"/>
      <c r="K271" s="39">
        <f t="shared" si="14"/>
        <v>0</v>
      </c>
      <c r="L271" s="40">
        <f t="shared" si="17"/>
        <v>0</v>
      </c>
    </row>
    <row r="272" spans="1:12" x14ac:dyDescent="0.35">
      <c r="A272" s="116">
        <v>68</v>
      </c>
      <c r="B272" s="118" t="s">
        <v>224</v>
      </c>
      <c r="C272" s="66" t="s">
        <v>187</v>
      </c>
      <c r="D272" s="80"/>
      <c r="E272" s="59">
        <v>170</v>
      </c>
      <c r="F272" s="59"/>
      <c r="G272" s="39">
        <f t="shared" si="15"/>
        <v>0</v>
      </c>
      <c r="H272" s="59"/>
      <c r="I272" s="39">
        <f t="shared" si="16"/>
        <v>0</v>
      </c>
      <c r="J272" s="59"/>
      <c r="K272" s="39">
        <f t="shared" si="14"/>
        <v>0</v>
      </c>
      <c r="L272" s="40">
        <f t="shared" si="17"/>
        <v>0</v>
      </c>
    </row>
    <row r="273" spans="1:12" x14ac:dyDescent="0.35">
      <c r="A273" s="116">
        <v>69</v>
      </c>
      <c r="B273" s="118" t="s">
        <v>225</v>
      </c>
      <c r="C273" s="66" t="s">
        <v>179</v>
      </c>
      <c r="D273" s="80"/>
      <c r="E273" s="59">
        <v>30</v>
      </c>
      <c r="F273" s="59"/>
      <c r="G273" s="39">
        <f t="shared" si="15"/>
        <v>0</v>
      </c>
      <c r="H273" s="59"/>
      <c r="I273" s="39">
        <f t="shared" si="16"/>
        <v>0</v>
      </c>
      <c r="J273" s="59"/>
      <c r="K273" s="39">
        <f t="shared" si="14"/>
        <v>0</v>
      </c>
      <c r="L273" s="40">
        <f t="shared" si="17"/>
        <v>0</v>
      </c>
    </row>
    <row r="274" spans="1:12" ht="27" x14ac:dyDescent="0.35">
      <c r="A274" s="116">
        <v>70</v>
      </c>
      <c r="B274" s="118" t="s">
        <v>226</v>
      </c>
      <c r="C274" s="66" t="s">
        <v>104</v>
      </c>
      <c r="D274" s="80"/>
      <c r="E274" s="59">
        <v>1</v>
      </c>
      <c r="F274" s="59"/>
      <c r="G274" s="39">
        <f t="shared" si="15"/>
        <v>0</v>
      </c>
      <c r="H274" s="59"/>
      <c r="I274" s="39">
        <f t="shared" si="16"/>
        <v>0</v>
      </c>
      <c r="J274" s="59"/>
      <c r="K274" s="39">
        <f t="shared" si="14"/>
        <v>0</v>
      </c>
      <c r="L274" s="40">
        <f t="shared" si="17"/>
        <v>0</v>
      </c>
    </row>
    <row r="275" spans="1:12" x14ac:dyDescent="0.35">
      <c r="A275" s="116">
        <v>71</v>
      </c>
      <c r="B275" s="118" t="s">
        <v>227</v>
      </c>
      <c r="C275" s="66" t="s">
        <v>187</v>
      </c>
      <c r="D275" s="80"/>
      <c r="E275" s="59">
        <v>550</v>
      </c>
      <c r="F275" s="59"/>
      <c r="G275" s="39">
        <f t="shared" si="15"/>
        <v>0</v>
      </c>
      <c r="H275" s="59"/>
      <c r="I275" s="39">
        <f t="shared" si="16"/>
        <v>0</v>
      </c>
      <c r="J275" s="59"/>
      <c r="K275" s="39">
        <f t="shared" si="14"/>
        <v>0</v>
      </c>
      <c r="L275" s="40">
        <f t="shared" si="17"/>
        <v>0</v>
      </c>
    </row>
    <row r="276" spans="1:12" x14ac:dyDescent="0.35">
      <c r="A276" s="116">
        <v>72</v>
      </c>
      <c r="B276" s="118" t="s">
        <v>96</v>
      </c>
      <c r="C276" s="66" t="s">
        <v>43</v>
      </c>
      <c r="D276" s="80"/>
      <c r="E276" s="59">
        <f>SUM(E264:E275)*0.1</f>
        <v>148.30000000000001</v>
      </c>
      <c r="F276" s="59"/>
      <c r="G276" s="39">
        <f t="shared" si="15"/>
        <v>0</v>
      </c>
      <c r="H276" s="59"/>
      <c r="I276" s="39">
        <f t="shared" si="16"/>
        <v>0</v>
      </c>
      <c r="J276" s="59"/>
      <c r="K276" s="39">
        <f t="shared" si="14"/>
        <v>0</v>
      </c>
      <c r="L276" s="40">
        <f t="shared" si="17"/>
        <v>0</v>
      </c>
    </row>
    <row r="277" spans="1:12" ht="20.149999999999999" customHeight="1" x14ac:dyDescent="0.35">
      <c r="A277" s="116"/>
      <c r="B277" s="152" t="s">
        <v>228</v>
      </c>
      <c r="C277" s="66"/>
      <c r="D277" s="80"/>
      <c r="E277" s="59"/>
      <c r="F277" s="59"/>
      <c r="G277" s="39">
        <f t="shared" si="15"/>
        <v>0</v>
      </c>
      <c r="H277" s="59"/>
      <c r="I277" s="39">
        <f t="shared" si="16"/>
        <v>0</v>
      </c>
      <c r="J277" s="59"/>
      <c r="K277" s="39">
        <f t="shared" si="14"/>
        <v>0</v>
      </c>
      <c r="L277" s="40">
        <f t="shared" si="17"/>
        <v>0</v>
      </c>
    </row>
    <row r="278" spans="1:12" ht="27" x14ac:dyDescent="0.35">
      <c r="A278" s="116">
        <v>73</v>
      </c>
      <c r="B278" s="120" t="s">
        <v>229</v>
      </c>
      <c r="C278" s="121" t="s">
        <v>104</v>
      </c>
      <c r="D278" s="122"/>
      <c r="E278" s="123">
        <v>1</v>
      </c>
      <c r="F278" s="124"/>
      <c r="G278" s="39">
        <f t="shared" si="15"/>
        <v>0</v>
      </c>
      <c r="H278" s="124"/>
      <c r="I278" s="39">
        <f t="shared" si="16"/>
        <v>0</v>
      </c>
      <c r="J278" s="124"/>
      <c r="K278" s="39">
        <f t="shared" si="14"/>
        <v>0</v>
      </c>
      <c r="L278" s="40">
        <f t="shared" si="17"/>
        <v>0</v>
      </c>
    </row>
    <row r="279" spans="1:12" x14ac:dyDescent="0.35">
      <c r="A279" s="116">
        <v>74</v>
      </c>
      <c r="B279" s="125" t="s">
        <v>230</v>
      </c>
      <c r="C279" s="126" t="s">
        <v>104</v>
      </c>
      <c r="D279" s="127"/>
      <c r="E279" s="124">
        <v>35</v>
      </c>
      <c r="F279" s="124"/>
      <c r="G279" s="39">
        <f t="shared" si="15"/>
        <v>0</v>
      </c>
      <c r="H279" s="124"/>
      <c r="I279" s="39">
        <f t="shared" si="16"/>
        <v>0</v>
      </c>
      <c r="J279" s="124"/>
      <c r="K279" s="39">
        <f t="shared" si="14"/>
        <v>0</v>
      </c>
      <c r="L279" s="40">
        <f t="shared" si="17"/>
        <v>0</v>
      </c>
    </row>
    <row r="280" spans="1:12" x14ac:dyDescent="0.35">
      <c r="A280" s="116">
        <v>75</v>
      </c>
      <c r="B280" s="125" t="s">
        <v>231</v>
      </c>
      <c r="C280" s="126" t="s">
        <v>104</v>
      </c>
      <c r="D280" s="127"/>
      <c r="E280" s="124">
        <v>4</v>
      </c>
      <c r="F280" s="124"/>
      <c r="G280" s="39">
        <f t="shared" si="15"/>
        <v>0</v>
      </c>
      <c r="H280" s="124"/>
      <c r="I280" s="39">
        <f t="shared" si="16"/>
        <v>0</v>
      </c>
      <c r="J280" s="124"/>
      <c r="K280" s="39">
        <f t="shared" si="14"/>
        <v>0</v>
      </c>
      <c r="L280" s="40">
        <f t="shared" si="17"/>
        <v>0</v>
      </c>
    </row>
    <row r="281" spans="1:12" x14ac:dyDescent="0.35">
      <c r="A281" s="116">
        <v>76</v>
      </c>
      <c r="B281" s="125" t="s">
        <v>232</v>
      </c>
      <c r="C281" s="126" t="s">
        <v>104</v>
      </c>
      <c r="D281" s="127"/>
      <c r="E281" s="124">
        <v>5</v>
      </c>
      <c r="F281" s="124"/>
      <c r="G281" s="39">
        <f t="shared" si="15"/>
        <v>0</v>
      </c>
      <c r="H281" s="124"/>
      <c r="I281" s="39">
        <f t="shared" si="16"/>
        <v>0</v>
      </c>
      <c r="J281" s="124"/>
      <c r="K281" s="39">
        <f t="shared" si="14"/>
        <v>0</v>
      </c>
      <c r="L281" s="40">
        <f t="shared" si="17"/>
        <v>0</v>
      </c>
    </row>
    <row r="282" spans="1:12" x14ac:dyDescent="0.35">
      <c r="A282" s="116">
        <v>77</v>
      </c>
      <c r="B282" s="128" t="s">
        <v>233</v>
      </c>
      <c r="C282" s="126" t="s">
        <v>187</v>
      </c>
      <c r="D282" s="127"/>
      <c r="E282" s="124">
        <v>250</v>
      </c>
      <c r="F282" s="124"/>
      <c r="G282" s="39">
        <f t="shared" si="15"/>
        <v>0</v>
      </c>
      <c r="H282" s="124"/>
      <c r="I282" s="39">
        <f t="shared" si="16"/>
        <v>0</v>
      </c>
      <c r="J282" s="124"/>
      <c r="K282" s="39">
        <f t="shared" si="14"/>
        <v>0</v>
      </c>
      <c r="L282" s="40">
        <f t="shared" si="17"/>
        <v>0</v>
      </c>
    </row>
    <row r="283" spans="1:12" x14ac:dyDescent="0.35">
      <c r="A283" s="129"/>
      <c r="B283" s="118" t="s">
        <v>234</v>
      </c>
      <c r="C283" s="66" t="s">
        <v>43</v>
      </c>
      <c r="D283" s="80"/>
      <c r="E283" s="59">
        <f>(F278+F279+F280+F281+F282)*0.05</f>
        <v>0</v>
      </c>
      <c r="F283" s="59"/>
      <c r="G283" s="39">
        <f t="shared" si="15"/>
        <v>0</v>
      </c>
      <c r="H283" s="59"/>
      <c r="I283" s="39">
        <f t="shared" si="16"/>
        <v>0</v>
      </c>
      <c r="J283" s="59"/>
      <c r="K283" s="39">
        <f t="shared" ref="K283:K291" si="18">J283*E283</f>
        <v>0</v>
      </c>
      <c r="L283" s="40">
        <f t="shared" si="17"/>
        <v>0</v>
      </c>
    </row>
    <row r="284" spans="1:12" s="35" customFormat="1" ht="20.149999999999999" customHeight="1" x14ac:dyDescent="0.35">
      <c r="A284" s="130"/>
      <c r="B284" s="152" t="s">
        <v>235</v>
      </c>
      <c r="C284" s="115"/>
      <c r="D284" s="55"/>
      <c r="E284" s="55"/>
      <c r="F284" s="55"/>
      <c r="G284" s="39">
        <f t="shared" si="15"/>
        <v>0</v>
      </c>
      <c r="H284" s="55"/>
      <c r="I284" s="39">
        <f t="shared" si="16"/>
        <v>0</v>
      </c>
      <c r="J284" s="55"/>
      <c r="K284" s="39">
        <f t="shared" si="18"/>
        <v>0</v>
      </c>
      <c r="L284" s="40">
        <f t="shared" si="17"/>
        <v>0</v>
      </c>
    </row>
    <row r="285" spans="1:12" ht="27" x14ac:dyDescent="0.35">
      <c r="A285" s="116">
        <v>78</v>
      </c>
      <c r="B285" s="131" t="s">
        <v>236</v>
      </c>
      <c r="C285" s="80" t="s">
        <v>179</v>
      </c>
      <c r="D285" s="80"/>
      <c r="E285" s="59">
        <v>17</v>
      </c>
      <c r="F285" s="59"/>
      <c r="G285" s="39">
        <f t="shared" si="15"/>
        <v>0</v>
      </c>
      <c r="H285" s="59"/>
      <c r="I285" s="39">
        <f t="shared" si="16"/>
        <v>0</v>
      </c>
      <c r="J285" s="59"/>
      <c r="K285" s="39">
        <f t="shared" si="18"/>
        <v>0</v>
      </c>
      <c r="L285" s="40">
        <f t="shared" si="17"/>
        <v>0</v>
      </c>
    </row>
    <row r="286" spans="1:12" x14ac:dyDescent="0.35">
      <c r="A286" s="116">
        <v>79</v>
      </c>
      <c r="B286" s="131" t="s">
        <v>237</v>
      </c>
      <c r="C286" s="80" t="s">
        <v>64</v>
      </c>
      <c r="D286" s="80"/>
      <c r="E286" s="59">
        <v>64</v>
      </c>
      <c r="F286" s="59"/>
      <c r="G286" s="39">
        <f t="shared" si="15"/>
        <v>0</v>
      </c>
      <c r="H286" s="59"/>
      <c r="I286" s="39">
        <f t="shared" si="16"/>
        <v>0</v>
      </c>
      <c r="J286" s="59"/>
      <c r="K286" s="39">
        <f t="shared" si="18"/>
        <v>0</v>
      </c>
      <c r="L286" s="40">
        <f t="shared" si="17"/>
        <v>0</v>
      </c>
    </row>
    <row r="287" spans="1:12" ht="27" x14ac:dyDescent="0.35">
      <c r="A287" s="116">
        <v>80</v>
      </c>
      <c r="B287" s="131" t="s">
        <v>238</v>
      </c>
      <c r="C287" s="80" t="s">
        <v>179</v>
      </c>
      <c r="D287" s="80"/>
      <c r="E287" s="59">
        <v>22</v>
      </c>
      <c r="F287" s="59"/>
      <c r="G287" s="39">
        <f t="shared" si="15"/>
        <v>0</v>
      </c>
      <c r="H287" s="59"/>
      <c r="I287" s="39">
        <f t="shared" si="16"/>
        <v>0</v>
      </c>
      <c r="J287" s="59"/>
      <c r="K287" s="39">
        <f t="shared" si="18"/>
        <v>0</v>
      </c>
      <c r="L287" s="40">
        <f t="shared" si="17"/>
        <v>0</v>
      </c>
    </row>
    <row r="288" spans="1:12" ht="27" x14ac:dyDescent="0.35">
      <c r="A288" s="132"/>
      <c r="B288" s="131" t="s">
        <v>239</v>
      </c>
      <c r="C288" s="80"/>
      <c r="D288" s="80"/>
      <c r="E288" s="59"/>
      <c r="F288" s="59"/>
      <c r="G288" s="39">
        <f t="shared" si="15"/>
        <v>0</v>
      </c>
      <c r="H288" s="59"/>
      <c r="I288" s="39">
        <f t="shared" si="16"/>
        <v>0</v>
      </c>
      <c r="J288" s="59"/>
      <c r="K288" s="39">
        <f t="shared" si="18"/>
        <v>0</v>
      </c>
      <c r="L288" s="40">
        <f t="shared" si="17"/>
        <v>0</v>
      </c>
    </row>
    <row r="289" spans="1:12" x14ac:dyDescent="0.35">
      <c r="A289" s="113"/>
      <c r="B289" s="70"/>
      <c r="C289" s="115"/>
      <c r="D289" s="55"/>
      <c r="E289" s="55"/>
      <c r="F289" s="55"/>
      <c r="G289" s="39">
        <f t="shared" si="15"/>
        <v>0</v>
      </c>
      <c r="H289" s="55"/>
      <c r="I289" s="39">
        <f t="shared" si="16"/>
        <v>0</v>
      </c>
      <c r="J289" s="55"/>
      <c r="K289" s="39">
        <f t="shared" si="18"/>
        <v>0</v>
      </c>
      <c r="L289" s="40">
        <f t="shared" si="17"/>
        <v>0</v>
      </c>
    </row>
    <row r="290" spans="1:12" s="35" customFormat="1" ht="20.149999999999999" customHeight="1" x14ac:dyDescent="0.35">
      <c r="A290" s="130"/>
      <c r="B290" s="119" t="s">
        <v>240</v>
      </c>
      <c r="C290" s="115"/>
      <c r="D290" s="55"/>
      <c r="E290" s="55"/>
      <c r="F290" s="55"/>
      <c r="G290" s="39">
        <f t="shared" si="15"/>
        <v>0</v>
      </c>
      <c r="H290" s="55"/>
      <c r="I290" s="39">
        <f t="shared" si="16"/>
        <v>0</v>
      </c>
      <c r="J290" s="55"/>
      <c r="K290" s="39">
        <f t="shared" si="18"/>
        <v>0</v>
      </c>
      <c r="L290" s="40">
        <f t="shared" si="17"/>
        <v>0</v>
      </c>
    </row>
    <row r="291" spans="1:12" ht="27" x14ac:dyDescent="0.35">
      <c r="A291" s="113"/>
      <c r="B291" s="77" t="s">
        <v>241</v>
      </c>
      <c r="C291" s="115"/>
      <c r="D291" s="55"/>
      <c r="E291" s="55"/>
      <c r="F291" s="55"/>
      <c r="G291" s="39">
        <f t="shared" ref="G291" si="19">F291*E291</f>
        <v>0</v>
      </c>
      <c r="H291" s="55"/>
      <c r="I291" s="39">
        <f t="shared" si="16"/>
        <v>0</v>
      </c>
      <c r="J291" s="55"/>
      <c r="K291" s="39">
        <f t="shared" si="18"/>
        <v>0</v>
      </c>
      <c r="L291" s="40">
        <f t="shared" si="17"/>
        <v>0</v>
      </c>
    </row>
    <row r="292" spans="1:12" x14ac:dyDescent="0.35">
      <c r="A292" s="36"/>
      <c r="B292" s="43" t="s">
        <v>34</v>
      </c>
      <c r="C292" s="43"/>
      <c r="D292" s="43"/>
      <c r="E292" s="43"/>
      <c r="F292" s="43"/>
      <c r="G292" s="133">
        <f>SUM(G10:G291)</f>
        <v>0</v>
      </c>
      <c r="H292" s="133"/>
      <c r="I292" s="133">
        <f>SUM(I10:I291)</f>
        <v>0</v>
      </c>
      <c r="J292" s="133"/>
      <c r="K292" s="133">
        <f>SUM(K10:K291)</f>
        <v>0</v>
      </c>
      <c r="L292" s="133">
        <f>SUM(L10:L291)</f>
        <v>0</v>
      </c>
    </row>
    <row r="293" spans="1:12" x14ac:dyDescent="0.35">
      <c r="A293" s="32"/>
      <c r="B293" s="134" t="s">
        <v>242</v>
      </c>
      <c r="C293" s="135" t="s">
        <v>250</v>
      </c>
      <c r="D293" s="135"/>
      <c r="E293" s="53"/>
      <c r="F293" s="31"/>
      <c r="G293" s="53"/>
      <c r="H293" s="53"/>
      <c r="I293" s="53"/>
      <c r="J293" s="53"/>
      <c r="K293" s="31"/>
      <c r="L293" s="136" t="e">
        <f>G292*C293</f>
        <v>#VALUE!</v>
      </c>
    </row>
    <row r="294" spans="1:12" x14ac:dyDescent="0.35">
      <c r="A294" s="32"/>
      <c r="B294" s="137" t="s">
        <v>34</v>
      </c>
      <c r="C294" s="31"/>
      <c r="D294" s="31"/>
      <c r="E294" s="53"/>
      <c r="F294" s="31"/>
      <c r="G294" s="31"/>
      <c r="H294" s="53"/>
      <c r="I294" s="53"/>
      <c r="J294" s="53"/>
      <c r="K294" s="31"/>
      <c r="L294" s="136" t="e">
        <f>L293+L292</f>
        <v>#VALUE!</v>
      </c>
    </row>
    <row r="295" spans="1:12" x14ac:dyDescent="0.35">
      <c r="A295" s="32"/>
      <c r="B295" s="134" t="s">
        <v>243</v>
      </c>
      <c r="C295" s="135" t="s">
        <v>250</v>
      </c>
      <c r="D295" s="135"/>
      <c r="E295" s="53"/>
      <c r="F295" s="31"/>
      <c r="G295" s="31"/>
      <c r="H295" s="53"/>
      <c r="I295" s="53"/>
      <c r="J295" s="53"/>
      <c r="K295" s="31"/>
      <c r="L295" s="136" t="e">
        <f>L294*C295</f>
        <v>#VALUE!</v>
      </c>
    </row>
    <row r="296" spans="1:12" x14ac:dyDescent="0.35">
      <c r="A296" s="32"/>
      <c r="B296" s="137" t="s">
        <v>34</v>
      </c>
      <c r="C296" s="31"/>
      <c r="D296" s="31"/>
      <c r="E296" s="53"/>
      <c r="F296" s="31"/>
      <c r="G296" s="31"/>
      <c r="H296" s="53"/>
      <c r="I296" s="53"/>
      <c r="J296" s="53"/>
      <c r="K296" s="31"/>
      <c r="L296" s="136" t="e">
        <f>SUM(L294:L295)</f>
        <v>#VALUE!</v>
      </c>
    </row>
    <row r="297" spans="1:12" x14ac:dyDescent="0.35">
      <c r="A297" s="32"/>
      <c r="B297" s="134" t="s">
        <v>244</v>
      </c>
      <c r="C297" s="135" t="s">
        <v>250</v>
      </c>
      <c r="D297" s="135"/>
      <c r="E297" s="53"/>
      <c r="F297" s="31"/>
      <c r="G297" s="31"/>
      <c r="H297" s="53"/>
      <c r="I297" s="53"/>
      <c r="J297" s="53"/>
      <c r="K297" s="31"/>
      <c r="L297" s="136" t="e">
        <f>L296*C297</f>
        <v>#VALUE!</v>
      </c>
    </row>
    <row r="298" spans="1:12" x14ac:dyDescent="0.35">
      <c r="A298" s="32"/>
      <c r="B298" s="137" t="s">
        <v>34</v>
      </c>
      <c r="C298" s="31"/>
      <c r="D298" s="31"/>
      <c r="E298" s="53"/>
      <c r="F298" s="31"/>
      <c r="G298" s="31"/>
      <c r="H298" s="53"/>
      <c r="I298" s="53"/>
      <c r="J298" s="53"/>
      <c r="K298" s="31"/>
      <c r="L298" s="136" t="e">
        <f>SUM(L296:L297)</f>
        <v>#VALUE!</v>
      </c>
    </row>
    <row r="299" spans="1:12" x14ac:dyDescent="0.35">
      <c r="A299" s="32"/>
      <c r="B299" s="134" t="s">
        <v>245</v>
      </c>
      <c r="C299" s="135" t="s">
        <v>250</v>
      </c>
      <c r="D299" s="135"/>
      <c r="E299" s="53"/>
      <c r="F299" s="31"/>
      <c r="G299" s="31"/>
      <c r="H299" s="53"/>
      <c r="I299" s="53"/>
      <c r="J299" s="53"/>
      <c r="K299" s="31"/>
      <c r="L299" s="136" t="e">
        <f>L298*C299</f>
        <v>#VALUE!</v>
      </c>
    </row>
    <row r="300" spans="1:12" x14ac:dyDescent="0.35">
      <c r="A300" s="32"/>
      <c r="B300" s="134" t="s">
        <v>246</v>
      </c>
      <c r="C300" s="135" t="s">
        <v>250</v>
      </c>
      <c r="D300" s="135"/>
      <c r="E300" s="53"/>
      <c r="F300" s="31"/>
      <c r="G300" s="31"/>
      <c r="H300" s="53"/>
      <c r="I300" s="53"/>
      <c r="J300" s="53"/>
      <c r="K300" s="31"/>
      <c r="L300" s="136" t="e">
        <f>I292*C300</f>
        <v>#VALUE!</v>
      </c>
    </row>
    <row r="301" spans="1:12" x14ac:dyDescent="0.35">
      <c r="A301" s="32"/>
      <c r="B301" s="137" t="s">
        <v>34</v>
      </c>
      <c r="C301" s="31"/>
      <c r="D301" s="31"/>
      <c r="E301" s="53"/>
      <c r="F301" s="31"/>
      <c r="G301" s="31"/>
      <c r="H301" s="53"/>
      <c r="I301" s="53"/>
      <c r="J301" s="53"/>
      <c r="K301" s="31"/>
      <c r="L301" s="136" t="e">
        <f>L300+L299+L298</f>
        <v>#VALUE!</v>
      </c>
    </row>
    <row r="302" spans="1:12" x14ac:dyDescent="0.35">
      <c r="A302" s="32"/>
      <c r="B302" s="138" t="s">
        <v>247</v>
      </c>
      <c r="C302" s="135">
        <v>0.18</v>
      </c>
      <c r="D302" s="135"/>
      <c r="E302" s="53"/>
      <c r="F302" s="31"/>
      <c r="G302" s="31"/>
      <c r="H302" s="31"/>
      <c r="I302" s="31"/>
      <c r="J302" s="31"/>
      <c r="K302" s="31"/>
      <c r="L302" s="136" t="e">
        <f>L301*C302</f>
        <v>#VALUE!</v>
      </c>
    </row>
    <row r="303" spans="1:12" x14ac:dyDescent="0.35">
      <c r="A303" s="139"/>
      <c r="B303" s="114" t="s">
        <v>248</v>
      </c>
      <c r="C303" s="140"/>
      <c r="D303" s="140"/>
      <c r="E303" s="139"/>
      <c r="F303" s="139"/>
      <c r="G303" s="139"/>
      <c r="H303" s="139"/>
      <c r="I303" s="139"/>
      <c r="J303" s="139"/>
      <c r="K303" s="139"/>
      <c r="L303" s="141" t="e">
        <f>L302+L301</f>
        <v>#VALUE!</v>
      </c>
    </row>
  </sheetData>
  <mergeCells count="51">
    <mergeCell ref="A1:J1"/>
    <mergeCell ref="K1:L1"/>
    <mergeCell ref="B2:L2"/>
    <mergeCell ref="B3:L3"/>
    <mergeCell ref="A4:B4"/>
    <mergeCell ref="C4:F4"/>
    <mergeCell ref="A58:A63"/>
    <mergeCell ref="A5:F5"/>
    <mergeCell ref="G5:I5"/>
    <mergeCell ref="J5:K5"/>
    <mergeCell ref="A6:A7"/>
    <mergeCell ref="B6:B7"/>
    <mergeCell ref="C6:C7"/>
    <mergeCell ref="D6:D7"/>
    <mergeCell ref="E6:E7"/>
    <mergeCell ref="F6:G6"/>
    <mergeCell ref="H6:I6"/>
    <mergeCell ref="J6:K6"/>
    <mergeCell ref="L6:L7"/>
    <mergeCell ref="A39:A44"/>
    <mergeCell ref="A45:A49"/>
    <mergeCell ref="A50:A57"/>
    <mergeCell ref="A143:A148"/>
    <mergeCell ref="A64:A72"/>
    <mergeCell ref="A73:A81"/>
    <mergeCell ref="A83:A90"/>
    <mergeCell ref="A91:A97"/>
    <mergeCell ref="A98:A104"/>
    <mergeCell ref="A105:A109"/>
    <mergeCell ref="A110:A116"/>
    <mergeCell ref="A117:A122"/>
    <mergeCell ref="A123:A130"/>
    <mergeCell ref="A131:A135"/>
    <mergeCell ref="A137:A142"/>
    <mergeCell ref="A220:A224"/>
    <mergeCell ref="A149:A154"/>
    <mergeCell ref="A155:A159"/>
    <mergeCell ref="A161:A166"/>
    <mergeCell ref="A167:A172"/>
    <mergeCell ref="A174:A184"/>
    <mergeCell ref="A186:A190"/>
    <mergeCell ref="A191:A196"/>
    <mergeCell ref="A197:A202"/>
    <mergeCell ref="A203:A209"/>
    <mergeCell ref="A210:A214"/>
    <mergeCell ref="A215:A219"/>
    <mergeCell ref="A225:A229"/>
    <mergeCell ref="A230:A243"/>
    <mergeCell ref="A244:A248"/>
    <mergeCell ref="A249:A253"/>
    <mergeCell ref="A255:A262"/>
  </mergeCells>
  <pageMargins left="0.45" right="0.45" top="0.5" bottom="0.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opLeftCell="A17" workbookViewId="0">
      <selection activeCell="B6" sqref="B6"/>
    </sheetView>
  </sheetViews>
  <sheetFormatPr defaultColWidth="9.08984375" defaultRowHeight="14.5" x14ac:dyDescent="0.4"/>
  <cols>
    <col min="1" max="1" width="3" style="2" customWidth="1"/>
    <col min="2" max="2" width="57.36328125" style="2" customWidth="1"/>
    <col min="3" max="3" width="6.453125" style="2" customWidth="1"/>
    <col min="4" max="4" width="9.08984375" style="2" customWidth="1"/>
    <col min="5" max="6" width="9.6328125" style="2" customWidth="1"/>
    <col min="7" max="7" width="9.08984375" style="2" customWidth="1"/>
    <col min="8" max="8" width="8.08984375" style="2" customWidth="1"/>
    <col min="9" max="9" width="9.6328125" style="2" customWidth="1"/>
    <col min="10" max="16384" width="9.08984375" style="2"/>
  </cols>
  <sheetData>
    <row r="1" spans="1:11" ht="16.5" hidden="1" customHeight="1" x14ac:dyDescent="0.45">
      <c r="A1" s="216"/>
      <c r="B1" s="216"/>
      <c r="C1" s="216"/>
      <c r="D1" s="216"/>
      <c r="E1" s="216"/>
      <c r="F1" s="216"/>
      <c r="G1" s="216"/>
      <c r="H1" s="216"/>
      <c r="I1" s="216"/>
      <c r="J1" s="1"/>
    </row>
    <row r="2" spans="1:11" ht="15.75" hidden="1" customHeight="1" x14ac:dyDescent="0.45">
      <c r="B2" s="3" t="s">
        <v>0</v>
      </c>
      <c r="C2" s="4"/>
      <c r="D2" s="217" t="s">
        <v>1</v>
      </c>
      <c r="E2" s="217"/>
      <c r="F2" s="217"/>
      <c r="G2" s="5" t="s">
        <v>2</v>
      </c>
      <c r="H2" s="6"/>
      <c r="I2" s="6"/>
      <c r="J2" s="6"/>
      <c r="K2" s="6"/>
    </row>
    <row r="3" spans="1:11" ht="15.75" hidden="1" customHeight="1" x14ac:dyDescent="0.45">
      <c r="B3" s="218" t="s">
        <v>3</v>
      </c>
      <c r="C3" s="218"/>
      <c r="D3" s="217" t="s">
        <v>4</v>
      </c>
      <c r="E3" s="217"/>
      <c r="F3" s="217"/>
      <c r="G3" s="7" t="s">
        <v>5</v>
      </c>
      <c r="H3" s="6"/>
      <c r="I3" s="6"/>
      <c r="J3" s="6"/>
      <c r="K3" s="6"/>
    </row>
    <row r="4" spans="1:11" ht="15.75" hidden="1" customHeight="1" x14ac:dyDescent="0.45">
      <c r="B4" s="5" t="s">
        <v>6</v>
      </c>
      <c r="C4" s="4"/>
      <c r="D4" s="214" t="s">
        <v>7</v>
      </c>
      <c r="E4" s="214"/>
      <c r="F4" s="214"/>
      <c r="G4" s="8" t="s">
        <v>8</v>
      </c>
      <c r="H4" s="6"/>
      <c r="I4" s="6"/>
      <c r="J4" s="6"/>
      <c r="K4" s="6"/>
    </row>
    <row r="5" spans="1:11" ht="27.75" customHeight="1" x14ac:dyDescent="0.4">
      <c r="B5" s="9" t="s">
        <v>9</v>
      </c>
      <c r="C5" s="6"/>
      <c r="D5" s="6"/>
      <c r="E5" s="214" t="s">
        <v>10</v>
      </c>
      <c r="F5" s="214"/>
      <c r="G5" s="215" t="s">
        <v>11</v>
      </c>
      <c r="H5" s="215"/>
      <c r="I5" s="215"/>
      <c r="J5" s="10"/>
      <c r="K5" s="6"/>
    </row>
    <row r="6" spans="1:11" ht="24.75" customHeight="1" x14ac:dyDescent="0.45">
      <c r="A6" s="11"/>
      <c r="B6" s="12" t="s">
        <v>251</v>
      </c>
      <c r="C6" s="213" t="s">
        <v>12</v>
      </c>
      <c r="D6" s="213"/>
      <c r="E6" s="213"/>
      <c r="F6" s="213"/>
      <c r="G6" s="13"/>
      <c r="H6" s="14"/>
      <c r="I6" s="11"/>
      <c r="J6" s="11"/>
    </row>
    <row r="7" spans="1:11" ht="24.75" customHeight="1" x14ac:dyDescent="0.45">
      <c r="A7" s="11"/>
      <c r="B7" s="12"/>
      <c r="C7" s="15"/>
      <c r="D7" s="15" t="s">
        <v>13</v>
      </c>
      <c r="E7" s="15"/>
      <c r="F7" s="15"/>
      <c r="G7" s="13"/>
      <c r="H7" s="14"/>
      <c r="I7" s="11"/>
      <c r="J7" s="11"/>
    </row>
    <row r="8" spans="1:11" ht="34.5" customHeight="1" x14ac:dyDescent="0.45">
      <c r="A8" s="11"/>
      <c r="B8" s="16"/>
      <c r="C8" s="17" t="s">
        <v>14</v>
      </c>
      <c r="D8" s="15"/>
      <c r="E8" s="18"/>
      <c r="F8" s="15"/>
      <c r="G8" s="13"/>
      <c r="H8" s="13"/>
      <c r="I8" s="11"/>
      <c r="J8" s="11"/>
    </row>
    <row r="9" spans="1:11" x14ac:dyDescent="0.4">
      <c r="A9" s="211" t="s">
        <v>15</v>
      </c>
      <c r="B9" s="211" t="s">
        <v>16</v>
      </c>
      <c r="C9" s="211" t="s">
        <v>17</v>
      </c>
      <c r="D9" s="211" t="s">
        <v>18</v>
      </c>
      <c r="E9" s="209" t="s">
        <v>19</v>
      </c>
      <c r="F9" s="210"/>
      <c r="G9" s="209" t="s">
        <v>20</v>
      </c>
      <c r="H9" s="210"/>
      <c r="I9" s="211" t="s">
        <v>21</v>
      </c>
    </row>
    <row r="10" spans="1:11" x14ac:dyDescent="0.4">
      <c r="A10" s="212"/>
      <c r="B10" s="212"/>
      <c r="C10" s="212"/>
      <c r="D10" s="212"/>
      <c r="E10" s="19" t="s">
        <v>22</v>
      </c>
      <c r="F10" s="20" t="s">
        <v>21</v>
      </c>
      <c r="G10" s="20" t="s">
        <v>22</v>
      </c>
      <c r="H10" s="20" t="s">
        <v>21</v>
      </c>
      <c r="I10" s="212"/>
    </row>
    <row r="11" spans="1:11" ht="26.25" hidden="1" customHeight="1" x14ac:dyDescent="0.4">
      <c r="A11" s="21"/>
      <c r="B11" s="22"/>
      <c r="C11" s="21"/>
      <c r="D11" s="21"/>
      <c r="E11" s="21"/>
      <c r="F11" s="21"/>
      <c r="G11" s="21"/>
      <c r="H11" s="21"/>
      <c r="I11" s="21"/>
    </row>
    <row r="12" spans="1:11" ht="22.5" customHeight="1" x14ac:dyDescent="0.4">
      <c r="A12" s="21">
        <v>1</v>
      </c>
      <c r="B12" s="23" t="s">
        <v>23</v>
      </c>
      <c r="C12" s="21" t="s">
        <v>24</v>
      </c>
      <c r="D12" s="21">
        <v>45</v>
      </c>
      <c r="E12" s="24"/>
      <c r="F12" s="24">
        <f t="shared" ref="F12:F17" si="0">E12*D12</f>
        <v>0</v>
      </c>
      <c r="G12" s="24"/>
      <c r="H12" s="24">
        <f t="shared" ref="H12:H17" si="1">G12*D12</f>
        <v>0</v>
      </c>
      <c r="I12" s="24">
        <f t="shared" ref="I12:I17" si="2">H12+F12</f>
        <v>0</v>
      </c>
    </row>
    <row r="13" spans="1:11" ht="22.5" customHeight="1" x14ac:dyDescent="0.4">
      <c r="A13" s="21">
        <v>2</v>
      </c>
      <c r="B13" s="23" t="s">
        <v>25</v>
      </c>
      <c r="C13" s="21" t="s">
        <v>24</v>
      </c>
      <c r="D13" s="21">
        <v>500</v>
      </c>
      <c r="E13" s="24"/>
      <c r="F13" s="24">
        <f>E13*D13</f>
        <v>0</v>
      </c>
      <c r="G13" s="24"/>
      <c r="H13" s="24">
        <f>G13*D13</f>
        <v>0</v>
      </c>
      <c r="I13" s="24">
        <f>H13+F13</f>
        <v>0</v>
      </c>
    </row>
    <row r="14" spans="1:11" ht="27.75" customHeight="1" x14ac:dyDescent="0.4">
      <c r="A14" s="21">
        <v>3</v>
      </c>
      <c r="B14" s="23" t="s">
        <v>26</v>
      </c>
      <c r="C14" s="21" t="s">
        <v>27</v>
      </c>
      <c r="D14" s="21">
        <v>15</v>
      </c>
      <c r="E14" s="24"/>
      <c r="F14" s="24">
        <f>E14*D14</f>
        <v>0</v>
      </c>
      <c r="G14" s="24"/>
      <c r="H14" s="24">
        <f>G14*D14</f>
        <v>0</v>
      </c>
      <c r="I14" s="24">
        <f>H14+F14</f>
        <v>0</v>
      </c>
    </row>
    <row r="15" spans="1:11" ht="22.5" customHeight="1" x14ac:dyDescent="0.4">
      <c r="A15" s="21">
        <v>4</v>
      </c>
      <c r="B15" s="23" t="s">
        <v>28</v>
      </c>
      <c r="C15" s="21" t="s">
        <v>27</v>
      </c>
      <c r="D15" s="21">
        <v>1</v>
      </c>
      <c r="E15" s="24"/>
      <c r="F15" s="24">
        <f>E15*D15</f>
        <v>0</v>
      </c>
      <c r="G15" s="24"/>
      <c r="H15" s="24">
        <f>G15*D15</f>
        <v>0</v>
      </c>
      <c r="I15" s="24">
        <f>H15+F15</f>
        <v>0</v>
      </c>
    </row>
    <row r="16" spans="1:11" ht="22.5" customHeight="1" x14ac:dyDescent="0.4">
      <c r="A16" s="21">
        <v>5</v>
      </c>
      <c r="B16" s="23" t="s">
        <v>29</v>
      </c>
      <c r="C16" s="21" t="s">
        <v>27</v>
      </c>
      <c r="D16" s="21">
        <v>2</v>
      </c>
      <c r="E16" s="24"/>
      <c r="F16" s="24">
        <v>0</v>
      </c>
      <c r="G16" s="24"/>
      <c r="H16" s="24">
        <f>G16*D16</f>
        <v>0</v>
      </c>
      <c r="I16" s="24">
        <f>H16+F16</f>
        <v>0</v>
      </c>
    </row>
    <row r="17" spans="1:9" ht="22.5" customHeight="1" x14ac:dyDescent="0.4">
      <c r="A17" s="21">
        <v>6</v>
      </c>
      <c r="B17" s="23" t="s">
        <v>30</v>
      </c>
      <c r="C17" s="21" t="s">
        <v>27</v>
      </c>
      <c r="D17" s="21">
        <v>1</v>
      </c>
      <c r="E17" s="24"/>
      <c r="F17" s="24">
        <f t="shared" si="0"/>
        <v>0</v>
      </c>
      <c r="G17" s="24"/>
      <c r="H17" s="24">
        <f t="shared" si="1"/>
        <v>0</v>
      </c>
      <c r="I17" s="24">
        <f t="shared" si="2"/>
        <v>0</v>
      </c>
    </row>
    <row r="18" spans="1:9" ht="22.5" customHeight="1" x14ac:dyDescent="0.4">
      <c r="A18" s="21"/>
      <c r="B18" s="23" t="s">
        <v>21</v>
      </c>
      <c r="C18" s="21"/>
      <c r="D18" s="21"/>
      <c r="F18" s="24">
        <f>SUM(F12:F17)</f>
        <v>0</v>
      </c>
      <c r="G18" s="24"/>
      <c r="H18" s="24">
        <f>SUM(H12:H17)</f>
        <v>0</v>
      </c>
      <c r="I18" s="24">
        <f>SUM(I12:I17)</f>
        <v>0</v>
      </c>
    </row>
    <row r="19" spans="1:9" ht="22.5" customHeight="1" x14ac:dyDescent="0.4">
      <c r="A19" s="21"/>
      <c r="B19" s="23" t="s">
        <v>31</v>
      </c>
      <c r="C19" s="21"/>
      <c r="D19" s="21"/>
      <c r="E19" s="24"/>
      <c r="F19" s="24"/>
      <c r="G19" s="24"/>
      <c r="H19" s="24"/>
      <c r="I19" s="24">
        <f>I18*0.1</f>
        <v>0</v>
      </c>
    </row>
    <row r="20" spans="1:9" ht="22.5" customHeight="1" x14ac:dyDescent="0.4">
      <c r="A20" s="21"/>
      <c r="B20" s="23" t="s">
        <v>21</v>
      </c>
      <c r="C20" s="21"/>
      <c r="D20" s="21"/>
      <c r="E20" s="24"/>
      <c r="F20" s="24"/>
      <c r="G20" s="24"/>
      <c r="H20" s="24"/>
      <c r="I20" s="24">
        <f>I19+I18</f>
        <v>0</v>
      </c>
    </row>
    <row r="21" spans="1:9" ht="22.5" customHeight="1" x14ac:dyDescent="0.4">
      <c r="A21" s="21"/>
      <c r="B21" s="23" t="s">
        <v>32</v>
      </c>
      <c r="C21" s="21"/>
      <c r="D21" s="21"/>
      <c r="E21" s="24"/>
      <c r="F21" s="24"/>
      <c r="G21" s="24"/>
      <c r="H21" s="24"/>
      <c r="I21" s="24">
        <f>I20*0.08</f>
        <v>0</v>
      </c>
    </row>
    <row r="22" spans="1:9" ht="22.5" customHeight="1" x14ac:dyDescent="0.4">
      <c r="A22" s="21"/>
      <c r="B22" s="23" t="s">
        <v>21</v>
      </c>
      <c r="C22" s="21"/>
      <c r="D22" s="21"/>
      <c r="E22" s="24"/>
      <c r="F22" s="24"/>
      <c r="G22" s="24"/>
      <c r="H22" s="24"/>
      <c r="I22" s="24">
        <f>I21+I20</f>
        <v>0</v>
      </c>
    </row>
    <row r="23" spans="1:9" ht="22.5" customHeight="1" x14ac:dyDescent="0.4">
      <c r="A23" s="21"/>
      <c r="B23" s="23" t="s">
        <v>33</v>
      </c>
      <c r="C23" s="21"/>
      <c r="D23" s="21"/>
      <c r="E23" s="24"/>
      <c r="F23" s="24"/>
      <c r="G23" s="24"/>
      <c r="H23" s="24"/>
      <c r="I23" s="24">
        <f>I22*0.18</f>
        <v>0</v>
      </c>
    </row>
    <row r="24" spans="1:9" ht="22.5" customHeight="1" x14ac:dyDescent="0.4">
      <c r="A24" s="21"/>
      <c r="B24" s="23" t="s">
        <v>34</v>
      </c>
      <c r="C24" s="21"/>
      <c r="D24" s="21"/>
      <c r="E24" s="24"/>
      <c r="F24" s="24"/>
      <c r="G24" s="24"/>
      <c r="H24" s="24"/>
      <c r="I24" s="24">
        <f>I23+I22</f>
        <v>0</v>
      </c>
    </row>
    <row r="26" spans="1:9" x14ac:dyDescent="0.4">
      <c r="B26" s="2" t="s">
        <v>35</v>
      </c>
    </row>
    <row r="27" spans="1:9" ht="17" x14ac:dyDescent="0.45">
      <c r="B27" s="25" t="s">
        <v>36</v>
      </c>
      <c r="E27" s="25" t="s">
        <v>37</v>
      </c>
    </row>
    <row r="30" spans="1:9" x14ac:dyDescent="0.4">
      <c r="A30" s="26"/>
      <c r="B30" s="26"/>
      <c r="C30" s="26"/>
    </row>
    <row r="31" spans="1:9" x14ac:dyDescent="0.4">
      <c r="B31" s="26"/>
    </row>
    <row r="32" spans="1:9" x14ac:dyDescent="0.4">
      <c r="B32" s="26"/>
    </row>
    <row r="33" spans="1:9" x14ac:dyDescent="0.4">
      <c r="B33" s="26"/>
    </row>
    <row r="34" spans="1:9" x14ac:dyDescent="0.4">
      <c r="B34" s="26"/>
    </row>
    <row r="35" spans="1:9" x14ac:dyDescent="0.4">
      <c r="B35" s="26"/>
    </row>
    <row r="36" spans="1:9" x14ac:dyDescent="0.4">
      <c r="A36" s="26"/>
    </row>
    <row r="37" spans="1:9" ht="17" x14ac:dyDescent="0.45">
      <c r="B37" s="25"/>
    </row>
    <row r="38" spans="1:9" ht="17" x14ac:dyDescent="0.45">
      <c r="A38" s="25"/>
      <c r="C38" s="25"/>
      <c r="D38" s="25"/>
      <c r="E38" s="25"/>
      <c r="F38" s="25"/>
      <c r="G38" s="25"/>
      <c r="H38" s="25"/>
      <c r="I38" s="25"/>
    </row>
    <row r="40" spans="1:9" s="25" customFormat="1" ht="17" x14ac:dyDescent="0.45">
      <c r="A40" s="2"/>
      <c r="B40" s="2"/>
      <c r="C40" s="2"/>
      <c r="D40" s="2"/>
      <c r="E40" s="2"/>
      <c r="F40" s="2"/>
      <c r="G40" s="2"/>
      <c r="H40" s="2"/>
      <c r="I40" s="26"/>
    </row>
  </sheetData>
  <mergeCells count="15">
    <mergeCell ref="E5:F5"/>
    <mergeCell ref="G5:I5"/>
    <mergeCell ref="A1:I1"/>
    <mergeCell ref="D2:F2"/>
    <mergeCell ref="B3:C3"/>
    <mergeCell ref="D3:F3"/>
    <mergeCell ref="D4:F4"/>
    <mergeCell ref="G9:H9"/>
    <mergeCell ref="I9:I10"/>
    <mergeCell ref="C6:F6"/>
    <mergeCell ref="A9:A10"/>
    <mergeCell ref="B9:B10"/>
    <mergeCell ref="C9:C10"/>
    <mergeCell ref="D9:D10"/>
    <mergeCell ref="E9:F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სართული</vt:lpstr>
      <vt:lpstr>აირები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Kalatozishvili</dc:creator>
  <cp:lastModifiedBy>Ana Arkania</cp:lastModifiedBy>
  <dcterms:created xsi:type="dcterms:W3CDTF">2015-06-05T18:17:20Z</dcterms:created>
  <dcterms:modified xsi:type="dcterms:W3CDTF">2023-02-23T13:18:58Z</dcterms:modified>
</cp:coreProperties>
</file>