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4060" windowHeight="9300" activeTab="0"/>
  </bookViews>
  <sheets>
    <sheet name="forma (2)" sheetId="1" r:id="rId1"/>
    <sheet name="forma" sheetId="2" state="hidden" r:id="rId2"/>
  </sheets>
  <definedNames>
    <definedName name="_xlnm.Print_Area" localSheetId="1">'forma'!$A$1:$K$76</definedName>
    <definedName name="_xlnm.Print_Area" localSheetId="0">'forma (2)'!$A$1:$K$73</definedName>
  </definedNames>
  <calcPr fullCalcOnLoad="1"/>
</workbook>
</file>

<file path=xl/sharedStrings.xml><?xml version="1.0" encoding="utf-8"?>
<sst xmlns="http://schemas.openxmlformats.org/spreadsheetml/2006/main" count="166" uniqueCount="97">
  <si>
    <t>gaTboba-gagrilebis milgayvaniloba</t>
  </si>
  <si>
    <t>#</t>
  </si>
  <si>
    <t>dasaxeleba</t>
  </si>
  <si>
    <t>raodenoba</t>
  </si>
  <si>
    <t>c</t>
  </si>
  <si>
    <t>jami</t>
  </si>
  <si>
    <t>%</t>
  </si>
  <si>
    <t>jami:</t>
  </si>
  <si>
    <t>d.R.g.</t>
  </si>
  <si>
    <t>sul mTliani</t>
  </si>
  <si>
    <t xml:space="preserve">Tanxa mocemulia erovnul valutaSi larSi, dRg CaTvliT,  </t>
  </si>
  <si>
    <t>m</t>
  </si>
  <si>
    <t>damkveTi:</t>
  </si>
  <si>
    <t xml:space="preserve">xarjTaRricxva </t>
  </si>
  <si>
    <t>mwarmoebeli</t>
  </si>
  <si>
    <t>produq kodi</t>
  </si>
  <si>
    <t>erTeuli</t>
  </si>
  <si>
    <t>erT. masal. Rireb.</t>
  </si>
  <si>
    <t>saerTo Rirebuleba</t>
  </si>
  <si>
    <t>erT. mont. Rireb.</t>
  </si>
  <si>
    <t>masa</t>
  </si>
  <si>
    <t>xelf.</t>
  </si>
  <si>
    <t>metri</t>
  </si>
  <si>
    <t>fenkoilebi</t>
  </si>
  <si>
    <t>m²</t>
  </si>
  <si>
    <t xml:space="preserve">samsvliani sarqveli                  </t>
  </si>
  <si>
    <t>izolacia Ø-25-iani  milisTvis</t>
  </si>
  <si>
    <t>izolacia Ø-32-iani  milisTvis</t>
  </si>
  <si>
    <t>fenkoilis ventili</t>
  </si>
  <si>
    <t>sul pirdapiri xarjebi</t>
  </si>
  <si>
    <t xml:space="preserve">transportireba </t>
  </si>
  <si>
    <t>zednadebi xarji</t>
  </si>
  <si>
    <t>gegmiuri dagroveba</t>
  </si>
  <si>
    <t>polipropilenis mili (damcavi SriT)  Ø-25</t>
  </si>
  <si>
    <t>polipropilenis mili (damcavi SriT)  Ø-32</t>
  </si>
  <si>
    <t>kondesatis milgayvaniloba</t>
  </si>
  <si>
    <t>0,55mm</t>
  </si>
  <si>
    <t>mrekadi SefuTuli haersatari Ø200mm</t>
  </si>
  <si>
    <t xml:space="preserve">Weris fenkoili ormilovani SeerTebiT 6,2 kvt-gaTb 2,5 kvt-gagrilebis simZlavriT, saSualo siCqareze. L=400 m³/sT.P=30 pa(1/230v 0,2kv/sT) </t>
  </si>
  <si>
    <t xml:space="preserve">Weris fenkoili ormilovani SeerTebiT7,5 kvt-gaTb 3,0 kvt-gagrilebis simZlavriT, saSualo siCqareze. L=510 m³/sT.P=30 pa(1/230v 0,2kv/sT) </t>
  </si>
  <si>
    <t>polipropilenis milebis fasonuri nawilebi</t>
  </si>
  <si>
    <t>PP-R</t>
  </si>
  <si>
    <t>izolaciis fasonuri nawilebi</t>
  </si>
  <si>
    <t>haersataris damxmare masalebi</t>
  </si>
  <si>
    <t>marTvis pulti  TermostatiT</t>
  </si>
  <si>
    <t xml:space="preserve">moTuTiebuli furclovani foladis haersatari </t>
  </si>
  <si>
    <t>moTuTiebuli furclovani foladi</t>
  </si>
  <si>
    <t xml:space="preserve"> Ϭ=0,55mm</t>
  </si>
  <si>
    <t>gRg</t>
  </si>
  <si>
    <t xml:space="preserve">saSemosavlo </t>
  </si>
  <si>
    <t>burTulovani ventili  Ø25</t>
  </si>
  <si>
    <t>polipropilenis mili  Ø-25</t>
  </si>
  <si>
    <r>
      <t>gamwovi ventilatori L=60m³/sT</t>
    </r>
    <r>
      <rPr>
        <sz val="10"/>
        <color indexed="8"/>
        <rFont val="Arial"/>
        <family val="2"/>
      </rPr>
      <t>.P=30</t>
    </r>
    <r>
      <rPr>
        <sz val="10"/>
        <color indexed="8"/>
        <rFont val="Avaza"/>
        <family val="2"/>
      </rPr>
      <t xml:space="preserve"> pa</t>
    </r>
  </si>
  <si>
    <t>mrekadi SefuTuli haersatari Ø125mm</t>
  </si>
  <si>
    <t>ventilacia</t>
  </si>
  <si>
    <t>fasonuri nawilebi</t>
  </si>
  <si>
    <r>
      <t xml:space="preserve">mimwodebeli da gamwovi cxaura </t>
    </r>
    <r>
      <rPr>
        <sz val="10"/>
        <color indexed="8"/>
        <rFont val="Arial"/>
        <family val="2"/>
      </rPr>
      <t>450X450</t>
    </r>
  </si>
  <si>
    <t>მწარმოებელი</t>
  </si>
  <si>
    <t>პროდუქტის კოდი</t>
  </si>
  <si>
    <t>დასახელება</t>
  </si>
  <si>
    <t>ერთეული</t>
  </si>
  <si>
    <t>რაოდენობა</t>
  </si>
  <si>
    <t>ერთ. მასალის ღირებულება</t>
  </si>
  <si>
    <t>საერთო ღირებულება</t>
  </si>
  <si>
    <t>ერთ. მონტაჟის ღირებულება</t>
  </si>
  <si>
    <t>ჯამი დღგ.-ს ჩათვლით</t>
  </si>
  <si>
    <t>თანხა უნდა იყოს დღგ.ს  ჩათვლით</t>
  </si>
  <si>
    <t>დრეკადი  ჰაერსატარი Ø125mm</t>
  </si>
  <si>
    <t>ხარჯთაღრიცხვა</t>
  </si>
  <si>
    <t>სულ პირდაპირი ხარჯები</t>
  </si>
  <si>
    <t>ტრანსპორტირება</t>
  </si>
  <si>
    <t>ჯამი:</t>
  </si>
  <si>
    <t>ზედნადები ხარჯი:</t>
  </si>
  <si>
    <t>გეგმიური დაგროვება:</t>
  </si>
  <si>
    <t>დ.ღ.გ</t>
  </si>
  <si>
    <t>სულ მთლიანი</t>
  </si>
  <si>
    <t>კონდესატის მილგაყვანილობა</t>
  </si>
  <si>
    <t>ჯამი</t>
  </si>
  <si>
    <t>ვენტილაცია</t>
  </si>
  <si>
    <t>ფენკოილები</t>
  </si>
  <si>
    <t>გატბობა-გაგრილების მილგაყვანილობა</t>
  </si>
  <si>
    <t>იზოლაციის ფასონური ნაწილები</t>
  </si>
  <si>
    <t>იზოლაცია Ø-25-იანი  მილისთვის</t>
  </si>
  <si>
    <t>პოლიპროპილენის მილი  Ø-25</t>
  </si>
  <si>
    <t>პოლიპროპილენის მილების ფასონური ნაწილები</t>
  </si>
  <si>
    <t>ფასონური ნაწილები</t>
  </si>
  <si>
    <t>ფენკოილის ვენტილი</t>
  </si>
  <si>
    <t xml:space="preserve">სამსვლიანი სარქველი         </t>
  </si>
  <si>
    <t>მართვის პულტი თერმოსტატით</t>
  </si>
  <si>
    <r>
      <t xml:space="preserve">გამწოვი ცხაურა </t>
    </r>
    <r>
      <rPr>
        <sz val="10"/>
        <color indexed="8"/>
        <rFont val="Arial"/>
        <family val="2"/>
      </rPr>
      <t>450X450</t>
    </r>
  </si>
  <si>
    <r>
      <rPr>
        <sz val="10"/>
        <color indexed="8"/>
        <rFont val="Arial"/>
        <family val="2"/>
      </rPr>
      <t>მიმწოდებელი ცხაურა 450X450</t>
    </r>
    <r>
      <rPr>
        <sz val="10"/>
        <color indexed="8"/>
        <rFont val="Avaza"/>
        <family val="2"/>
      </rPr>
      <t xml:space="preserve"> პლენუმბოქსით</t>
    </r>
  </si>
  <si>
    <t>ჰაერსატარის დამხმარე მასალები</t>
  </si>
  <si>
    <t>დრეკადი შეფუთული ჰაერსატარი Ø200mm</t>
  </si>
  <si>
    <t>მოთუთიებული ფურცლოვანი ფოლადი</t>
  </si>
  <si>
    <t xml:space="preserve">ჭერის ფენკოილი ორმილოვანი შეერთებით 3.0 kvt-gaTb 2,2 kvt-გაგრილების სიმძლავრით, საშუალო სიჩქარეზე. L=340 m³/sT.P=30 pa(1/230v 0,2kv/sT) </t>
  </si>
  <si>
    <t>გამწოვი ვენტილატორი L=60m³/sT.P=30 pa</t>
  </si>
  <si>
    <t>მოთუთიებული ფურცლოვანი ფოლადის ჰაერსატარი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</si>
</sst>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_-;\-* #,##0_-;_-* &quot;-&quot;_-;_-@_-"/>
    <numFmt numFmtId="173" formatCode="_-* #,##0.00_-;\-* #,##0.00_-;_-* &quot;-&quot;??_-;_-@_-"/>
    <numFmt numFmtId="174" formatCode="#,##0\ &quot;GEL&quot;;\-#,##0\ &quot;GEL&quot;"/>
    <numFmt numFmtId="175" formatCode="#,##0\ &quot;GEL&quot;;[Red]\-#,##0\ &quot;GEL&quot;"/>
    <numFmt numFmtId="176" formatCode="#,##0.00\ &quot;GEL&quot;;\-#,##0.00\ &quot;GEL&quot;"/>
    <numFmt numFmtId="177" formatCode="#,##0.00\ &quot;GEL&quot;;[Red]\-#,##0.00\ &quot;GEL&quot;"/>
    <numFmt numFmtId="178" formatCode="_-* #,##0\ &quot;GEL&quot;_-;\-* #,##0\ &quot;GEL&quot;_-;_-* &quot;-&quot;\ &quot;GEL&quot;_-;_-@_-"/>
    <numFmt numFmtId="179" formatCode="_-* #,##0\ _G_E_L_-;\-* #,##0\ _G_E_L_-;_-* &quot;-&quot;\ _G_E_L_-;_-@_-"/>
    <numFmt numFmtId="180" formatCode="_-* #,##0.00\ &quot;GEL&quot;_-;\-* #,##0.00\ &quot;GEL&quot;_-;_-* &quot;-&quot;??\ &quot;GEL&quot;_-;_-@_-"/>
    <numFmt numFmtId="181" formatCode="_-* #,##0.00\ _G_E_L_-;\-* #,##0.00\ _G_E_L_-;_-* &quot;-&quot;??\ _G_E_L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"/>
    <numFmt numFmtId="199" formatCode="0.000"/>
    <numFmt numFmtId="200" formatCode="0.0000"/>
    <numFmt numFmtId="201" formatCode="dd\.mm\.yyyy;@"/>
    <numFmt numFmtId="202" formatCode="_(* #,##0.0_);_(* \(#,##0.0\);_(* &quot;-&quot;??_);_(@_)"/>
    <numFmt numFmtId="203" formatCode="_(* #,##0_);_(* \(#,##0\);_(* &quot;-&quot;??_);_(@_)"/>
    <numFmt numFmtId="204" formatCode="_-* #,##0_р_._-;\-* #,##0_р_._-;_-* &quot;-&quot;??_р_._-;_-@_-"/>
    <numFmt numFmtId="205" formatCode="_(* #,##0.000_);_(* \(#,##0.000\);_(* &quot;-&quot;??_);_(@_)"/>
    <numFmt numFmtId="206" formatCode="[$-437]dddd\,\ dd\ mmmm\,\ yyyy"/>
    <numFmt numFmtId="207" formatCode="0.00_);[Red]\(0.00\)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cadNusx"/>
      <family val="0"/>
    </font>
    <font>
      <sz val="10"/>
      <color indexed="8"/>
      <name val="Avaz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vaza"/>
      <family val="2"/>
    </font>
    <font>
      <b/>
      <sz val="8"/>
      <color indexed="8"/>
      <name val="Arial"/>
      <family val="2"/>
    </font>
    <font>
      <b/>
      <sz val="10"/>
      <color indexed="10"/>
      <name val="Avaza"/>
      <family val="2"/>
    </font>
    <font>
      <b/>
      <sz val="10"/>
      <color indexed="10"/>
      <name val="Arial"/>
      <family val="2"/>
    </font>
    <font>
      <b/>
      <sz val="14"/>
      <color indexed="8"/>
      <name val="Avaza"/>
      <family val="2"/>
    </font>
    <font>
      <sz val="10"/>
      <color indexed="8"/>
      <name val="Avaza Mtavruli"/>
      <family val="2"/>
    </font>
    <font>
      <sz val="11"/>
      <color indexed="8"/>
      <name val="Acad Nusx Geo"/>
      <family val="2"/>
    </font>
    <font>
      <b/>
      <sz val="10"/>
      <color indexed="8"/>
      <name val="Avaza"/>
      <family val="2"/>
    </font>
    <font>
      <b/>
      <sz val="12"/>
      <color indexed="8"/>
      <name val="Avaz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vaza Mtavruli"/>
      <family val="2"/>
    </font>
    <font>
      <sz val="8"/>
      <name val="Arial"/>
      <family val="2"/>
    </font>
    <font>
      <b/>
      <sz val="8"/>
      <color indexed="8"/>
      <name val="Avaza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sz val="9"/>
      <name val="AcadNusx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1"/>
      <color indexed="10"/>
      <name val="Avaza Mtavrul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b/>
      <sz val="11"/>
      <color rgb="FFFF0000"/>
      <name val="Avaza Mtavrul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201" fontId="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98" fontId="6" fillId="0" borderId="0" xfId="0" applyNumberFormat="1" applyFont="1" applyAlignment="1">
      <alignment horizontal="center"/>
    </xf>
    <xf numFmtId="198" fontId="6" fillId="0" borderId="0" xfId="0" applyNumberFormat="1" applyFont="1" applyAlignment="1">
      <alignment horizontal="right"/>
    </xf>
    <xf numFmtId="198" fontId="7" fillId="0" borderId="0" xfId="0" applyNumberFormat="1" applyFont="1" applyAlignment="1">
      <alignment horizontal="right"/>
    </xf>
    <xf numFmtId="198" fontId="10" fillId="0" borderId="12" xfId="0" applyNumberFormat="1" applyFont="1" applyBorder="1" applyAlignment="1">
      <alignment horizontal="left"/>
    </xf>
    <xf numFmtId="198" fontId="11" fillId="0" borderId="13" xfId="0" applyNumberFormat="1" applyFont="1" applyBorder="1" applyAlignment="1">
      <alignment horizontal="right"/>
    </xf>
    <xf numFmtId="198" fontId="10" fillId="0" borderId="14" xfId="0" applyNumberFormat="1" applyFont="1" applyBorder="1" applyAlignment="1">
      <alignment horizontal="left"/>
    </xf>
    <xf numFmtId="198" fontId="11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98" fontId="8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198" fontId="13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98" fontId="6" fillId="0" borderId="10" xfId="0" applyNumberFormat="1" applyFont="1" applyBorder="1" applyAlignment="1">
      <alignment horizontal="center"/>
    </xf>
    <xf numFmtId="198" fontId="6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9" fontId="6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98" fontId="17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98" fontId="18" fillId="0" borderId="0" xfId="0" applyNumberFormat="1" applyFont="1" applyAlignment="1">
      <alignment horizontal="right"/>
    </xf>
    <xf numFmtId="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98" fontId="6" fillId="0" borderId="0" xfId="0" applyNumberFormat="1" applyFont="1" applyAlignment="1">
      <alignment horizontal="center"/>
    </xf>
    <xf numFmtId="198" fontId="6" fillId="0" borderId="0" xfId="0" applyNumberFormat="1" applyFont="1" applyAlignment="1">
      <alignment horizontal="right"/>
    </xf>
    <xf numFmtId="198" fontId="7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9" fontId="13" fillId="0" borderId="0" xfId="6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198" fontId="23" fillId="0" borderId="0" xfId="0" applyNumberFormat="1" applyFont="1" applyFill="1" applyBorder="1" applyAlignment="1">
      <alignment horizontal="right"/>
    </xf>
    <xf numFmtId="198" fontId="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62" fillId="0" borderId="0" xfId="53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98" fontId="6" fillId="0" borderId="0" xfId="0" applyNumberFormat="1" applyFont="1" applyFill="1" applyAlignment="1">
      <alignment horizontal="center"/>
    </xf>
    <xf numFmtId="198" fontId="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198" fontId="17" fillId="0" borderId="0" xfId="0" applyNumberFormat="1" applyFont="1" applyFill="1" applyAlignment="1">
      <alignment horizontal="right"/>
    </xf>
    <xf numFmtId="199" fontId="11" fillId="0" borderId="15" xfId="0" applyNumberFormat="1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2" fontId="63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98" fontId="6" fillId="0" borderId="0" xfId="0" applyNumberFormat="1" applyFont="1" applyFill="1" applyAlignment="1">
      <alignment horizontal="center"/>
    </xf>
    <xf numFmtId="198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/>
    </xf>
    <xf numFmtId="198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198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9" fontId="6" fillId="0" borderId="10" xfId="6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9" fontId="6" fillId="0" borderId="10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5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_SItBOS MODINEB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T71"/>
  <sheetViews>
    <sheetView tabSelected="1" zoomScale="85" zoomScaleNormal="85" zoomScalePageLayoutView="0" workbookViewId="0" topLeftCell="A1">
      <selection activeCell="D20" sqref="D20"/>
    </sheetView>
  </sheetViews>
  <sheetFormatPr defaultColWidth="9.140625" defaultRowHeight="12.75"/>
  <cols>
    <col min="1" max="1" width="3.8515625" style="0" customWidth="1"/>
    <col min="2" max="2" width="9.00390625" style="4" customWidth="1"/>
    <col min="3" max="3" width="14.28125" style="4" customWidth="1"/>
    <col min="4" max="4" width="57.421875" style="5" customWidth="1"/>
    <col min="5" max="5" width="7.140625" style="6" customWidth="1"/>
    <col min="6" max="6" width="12.28125" style="7" customWidth="1"/>
    <col min="7" max="7" width="14.28125" style="8" customWidth="1"/>
    <col min="8" max="11" width="14.28125" style="9" customWidth="1"/>
    <col min="12" max="19" width="12.140625" style="0" customWidth="1"/>
  </cols>
  <sheetData>
    <row r="1" spans="2:17" s="3" customFormat="1" ht="13.5">
      <c r="B1" s="4"/>
      <c r="C1" s="4"/>
      <c r="D1" s="5"/>
      <c r="E1" s="6"/>
      <c r="F1" s="7"/>
      <c r="G1" s="8"/>
      <c r="H1" s="9"/>
      <c r="I1" s="9"/>
      <c r="J1" s="9"/>
      <c r="K1" s="9"/>
      <c r="N1" s="19"/>
      <c r="O1" s="19"/>
      <c r="P1" s="19"/>
      <c r="Q1" s="19"/>
    </row>
    <row r="2" spans="2:17" s="3" customFormat="1" ht="13.5">
      <c r="B2" s="4"/>
      <c r="C2" s="4"/>
      <c r="D2" s="5"/>
      <c r="E2" s="6"/>
      <c r="F2" s="7"/>
      <c r="G2" s="8"/>
      <c r="H2" s="9"/>
      <c r="I2" s="9"/>
      <c r="J2" s="9"/>
      <c r="K2" s="9"/>
      <c r="N2" s="19"/>
      <c r="O2" s="19"/>
      <c r="P2" s="19"/>
      <c r="Q2" s="19"/>
    </row>
    <row r="3" spans="2:17" s="3" customFormat="1" ht="13.5">
      <c r="B3" s="4"/>
      <c r="C3" s="4"/>
      <c r="D3" s="5"/>
      <c r="E3" s="6"/>
      <c r="F3" s="7"/>
      <c r="G3" s="8"/>
      <c r="H3" s="9"/>
      <c r="I3" s="9"/>
      <c r="J3" s="9"/>
      <c r="K3" s="9"/>
      <c r="N3" s="19"/>
      <c r="O3" s="19"/>
      <c r="P3" s="19"/>
      <c r="Q3" s="19"/>
    </row>
    <row r="4" spans="2:17" s="3" customFormat="1" ht="13.5">
      <c r="B4" s="4"/>
      <c r="C4" s="4"/>
      <c r="D4" s="5"/>
      <c r="E4" s="6"/>
      <c r="F4" s="7"/>
      <c r="G4" s="8"/>
      <c r="H4" s="9"/>
      <c r="I4" s="9"/>
      <c r="J4" s="9"/>
      <c r="K4" s="9"/>
      <c r="N4" s="19"/>
      <c r="O4" s="19"/>
      <c r="P4" s="19"/>
      <c r="Q4" s="19"/>
    </row>
    <row r="5" spans="2:17" s="3" customFormat="1" ht="13.5">
      <c r="B5" s="4"/>
      <c r="C5" s="4"/>
      <c r="D5" s="5"/>
      <c r="E5" s="6"/>
      <c r="F5" s="7"/>
      <c r="G5" s="8"/>
      <c r="H5" s="9"/>
      <c r="I5" s="9"/>
      <c r="J5" s="9"/>
      <c r="K5" s="9"/>
      <c r="N5" s="19"/>
      <c r="O5" s="19"/>
      <c r="P5" s="19"/>
      <c r="Q5" s="19"/>
    </row>
    <row r="6" spans="2:17" s="3" customFormat="1" ht="13.5">
      <c r="B6" s="4"/>
      <c r="C6" s="4"/>
      <c r="D6" s="5"/>
      <c r="E6" s="6"/>
      <c r="F6" s="7"/>
      <c r="G6" s="8"/>
      <c r="H6" s="9"/>
      <c r="I6" s="9"/>
      <c r="J6" s="9"/>
      <c r="K6" s="9"/>
      <c r="N6" s="19"/>
      <c r="O6" s="19"/>
      <c r="P6" s="19"/>
      <c r="Q6" s="19"/>
    </row>
    <row r="7" spans="2:17" s="3" customFormat="1" ht="13.5">
      <c r="B7" s="4"/>
      <c r="C7" s="4"/>
      <c r="D7" s="5"/>
      <c r="E7" s="6"/>
      <c r="F7" s="7"/>
      <c r="G7" s="8"/>
      <c r="H7" s="9"/>
      <c r="I7" s="9"/>
      <c r="J7" s="9"/>
      <c r="K7" s="9"/>
      <c r="N7" s="19"/>
      <c r="O7" s="19"/>
      <c r="P7" s="19"/>
      <c r="Q7" s="19"/>
    </row>
    <row r="8" spans="2:17" s="3" customFormat="1" ht="14.25" customHeight="1">
      <c r="B8" s="4"/>
      <c r="C8" s="4"/>
      <c r="D8" s="5"/>
      <c r="E8" s="6"/>
      <c r="F8" s="7"/>
      <c r="G8" s="8"/>
      <c r="H8" s="9"/>
      <c r="I8" s="9"/>
      <c r="J8" s="9"/>
      <c r="K8" s="9"/>
      <c r="N8" s="19"/>
      <c r="O8" s="19"/>
      <c r="P8" s="19"/>
      <c r="Q8" s="19"/>
    </row>
    <row r="9" spans="2:17" s="3" customFormat="1" ht="19.5" customHeight="1">
      <c r="B9" s="4"/>
      <c r="C9" s="4"/>
      <c r="D9" s="15" t="s">
        <v>68</v>
      </c>
      <c r="E9" s="6"/>
      <c r="F9" s="7"/>
      <c r="G9" s="8"/>
      <c r="H9" s="16"/>
      <c r="I9" s="51"/>
      <c r="J9" s="9"/>
      <c r="K9" s="9"/>
      <c r="N9" s="19"/>
      <c r="O9" s="19"/>
      <c r="P9" s="19"/>
      <c r="Q9" s="19"/>
    </row>
    <row r="10" spans="2:17" s="3" customFormat="1" ht="19.5" customHeight="1">
      <c r="B10" s="5"/>
      <c r="C10" s="2"/>
      <c r="D10" s="2"/>
      <c r="E10" s="6"/>
      <c r="F10" s="7"/>
      <c r="G10" s="8"/>
      <c r="H10" s="9"/>
      <c r="I10" s="9"/>
      <c r="J10" s="9"/>
      <c r="K10" s="9"/>
      <c r="N10" s="19"/>
      <c r="O10" s="19"/>
      <c r="P10" s="19"/>
      <c r="Q10" s="19"/>
    </row>
    <row r="11" spans="1:13" s="19" customFormat="1" ht="54" customHeight="1">
      <c r="A11" s="17" t="s">
        <v>1</v>
      </c>
      <c r="B11" s="17" t="s">
        <v>57</v>
      </c>
      <c r="C11" s="17" t="s">
        <v>58</v>
      </c>
      <c r="D11" s="17" t="s">
        <v>59</v>
      </c>
      <c r="E11" s="17" t="s">
        <v>60</v>
      </c>
      <c r="F11" s="17" t="s">
        <v>61</v>
      </c>
      <c r="G11" s="18" t="s">
        <v>62</v>
      </c>
      <c r="H11" s="17" t="s">
        <v>63</v>
      </c>
      <c r="I11" s="17" t="s">
        <v>64</v>
      </c>
      <c r="J11" s="17" t="s">
        <v>63</v>
      </c>
      <c r="K11" s="17" t="s">
        <v>65</v>
      </c>
      <c r="L11" s="3"/>
      <c r="M11" s="3"/>
    </row>
    <row r="12" spans="3:20" ht="13.5" customHeight="1">
      <c r="C12" s="70"/>
      <c r="D12" s="61" t="s">
        <v>78</v>
      </c>
      <c r="E12" s="71"/>
      <c r="F12" s="72"/>
      <c r="G12" s="73"/>
      <c r="H12" s="74"/>
      <c r="S12" s="19"/>
      <c r="T12" s="19"/>
    </row>
    <row r="13" spans="1:20" ht="13.5" customHeight="1">
      <c r="A13" s="1">
        <v>1</v>
      </c>
      <c r="B13" s="20"/>
      <c r="C13" s="47"/>
      <c r="D13" s="17" t="s">
        <v>95</v>
      </c>
      <c r="E13" s="62" t="s">
        <v>4</v>
      </c>
      <c r="F13" s="75">
        <v>18</v>
      </c>
      <c r="G13" s="76"/>
      <c r="H13" s="77">
        <f>G13*F13</f>
        <v>0</v>
      </c>
      <c r="I13" s="25"/>
      <c r="J13" s="46">
        <f>I13*F13</f>
        <v>0</v>
      </c>
      <c r="K13" s="46">
        <f>J13+H13</f>
        <v>0</v>
      </c>
      <c r="S13" s="19"/>
      <c r="T13" s="19"/>
    </row>
    <row r="14" spans="1:20" ht="13.5" customHeight="1">
      <c r="A14" s="1">
        <v>2</v>
      </c>
      <c r="B14" s="20"/>
      <c r="C14" s="47"/>
      <c r="D14" s="17" t="s">
        <v>67</v>
      </c>
      <c r="E14" s="62" t="s">
        <v>11</v>
      </c>
      <c r="F14" s="78">
        <v>42</v>
      </c>
      <c r="G14" s="76"/>
      <c r="H14" s="79">
        <f>G14*F14</f>
        <v>0</v>
      </c>
      <c r="I14" s="25"/>
      <c r="J14" s="25">
        <f>I14*F14</f>
        <v>0</v>
      </c>
      <c r="K14" s="25">
        <f>J14+H14</f>
        <v>0</v>
      </c>
      <c r="S14" s="19"/>
      <c r="T14" s="19"/>
    </row>
    <row r="15" spans="1:20" ht="13.5" customHeight="1">
      <c r="A15" s="1">
        <v>3</v>
      </c>
      <c r="B15" s="20"/>
      <c r="C15" s="48"/>
      <c r="D15" s="17" t="s">
        <v>96</v>
      </c>
      <c r="E15" s="80" t="s">
        <v>24</v>
      </c>
      <c r="F15" s="78">
        <v>20</v>
      </c>
      <c r="G15" s="76"/>
      <c r="H15" s="79">
        <f>G15*F15</f>
        <v>0</v>
      </c>
      <c r="I15" s="25"/>
      <c r="J15" s="25">
        <f>I15*F15</f>
        <v>0</v>
      </c>
      <c r="K15" s="25">
        <f>J15+H15</f>
        <v>0</v>
      </c>
      <c r="S15" s="19"/>
      <c r="T15" s="19"/>
    </row>
    <row r="16" spans="1:20" ht="13.5" customHeight="1">
      <c r="A16" s="1">
        <v>4</v>
      </c>
      <c r="B16" s="20"/>
      <c r="C16" s="47"/>
      <c r="D16" s="17" t="s">
        <v>91</v>
      </c>
      <c r="E16" s="80" t="s">
        <v>6</v>
      </c>
      <c r="F16" s="81">
        <v>0.5</v>
      </c>
      <c r="G16" s="76"/>
      <c r="H16" s="79">
        <f>SUM(H15:H15)*F16</f>
        <v>0</v>
      </c>
      <c r="I16" s="25"/>
      <c r="J16" s="25"/>
      <c r="K16" s="25">
        <f>H16</f>
        <v>0</v>
      </c>
      <c r="S16" s="19"/>
      <c r="T16" s="19"/>
    </row>
    <row r="17" spans="3:20" ht="13.5" customHeight="1">
      <c r="C17" s="70"/>
      <c r="D17" s="35" t="s">
        <v>77</v>
      </c>
      <c r="E17" s="71"/>
      <c r="F17" s="72"/>
      <c r="G17" s="73"/>
      <c r="H17" s="66">
        <f>SUM(H13:H16)</f>
        <v>0</v>
      </c>
      <c r="I17" s="29"/>
      <c r="J17" s="29">
        <f>SUM(J13:J16)</f>
        <v>0</v>
      </c>
      <c r="K17" s="29">
        <f>SUM(K13:K16)</f>
        <v>0</v>
      </c>
      <c r="S17" s="19"/>
      <c r="T17" s="19"/>
    </row>
    <row r="18" spans="3:20" ht="13.5" customHeight="1">
      <c r="C18" s="70"/>
      <c r="D18" s="82"/>
      <c r="E18" s="71"/>
      <c r="F18" s="72"/>
      <c r="G18" s="73"/>
      <c r="H18" s="74"/>
      <c r="S18" s="19"/>
      <c r="T18" s="19"/>
    </row>
    <row r="19" spans="3:20" ht="13.5" customHeight="1">
      <c r="C19" s="70"/>
      <c r="D19" s="56"/>
      <c r="E19" s="57"/>
      <c r="F19" s="58"/>
      <c r="G19" s="59"/>
      <c r="H19" s="60"/>
      <c r="I19" s="60"/>
      <c r="J19" s="60"/>
      <c r="K19" s="39"/>
      <c r="S19" s="19"/>
      <c r="T19" s="19"/>
    </row>
    <row r="20" spans="3:20" ht="13.5" customHeight="1">
      <c r="C20" s="70"/>
      <c r="D20" s="61" t="s">
        <v>79</v>
      </c>
      <c r="E20" s="71"/>
      <c r="F20" s="72"/>
      <c r="G20" s="73"/>
      <c r="H20" s="74"/>
      <c r="S20" s="19"/>
      <c r="T20" s="19"/>
    </row>
    <row r="21" spans="1:20" ht="37.5">
      <c r="A21" s="1">
        <v>5</v>
      </c>
      <c r="B21" s="20"/>
      <c r="C21" s="47"/>
      <c r="D21" s="55" t="s">
        <v>94</v>
      </c>
      <c r="E21" s="80" t="s">
        <v>4</v>
      </c>
      <c r="F21" s="78">
        <v>25</v>
      </c>
      <c r="G21" s="76"/>
      <c r="H21" s="79">
        <f>G21*F21</f>
        <v>0</v>
      </c>
      <c r="I21" s="25"/>
      <c r="J21" s="25">
        <f>I21*F21</f>
        <v>0</v>
      </c>
      <c r="K21" s="25">
        <f>J21+H21</f>
        <v>0</v>
      </c>
      <c r="L21" s="49"/>
      <c r="N21" s="50"/>
      <c r="S21" s="19"/>
      <c r="T21" s="19"/>
    </row>
    <row r="22" spans="1:20" ht="13.5" customHeight="1">
      <c r="A22" s="1">
        <v>6</v>
      </c>
      <c r="B22" s="20"/>
      <c r="C22" s="47"/>
      <c r="D22" s="63" t="s">
        <v>93</v>
      </c>
      <c r="E22" s="80" t="s">
        <v>24</v>
      </c>
      <c r="F22" s="78">
        <f>SUM(F21:F21)*3</f>
        <v>75</v>
      </c>
      <c r="G22" s="76"/>
      <c r="H22" s="79">
        <f>G22*F22</f>
        <v>0</v>
      </c>
      <c r="I22" s="25"/>
      <c r="J22" s="25">
        <f>I22*F22</f>
        <v>0</v>
      </c>
      <c r="K22" s="25">
        <f>J22+H22</f>
        <v>0</v>
      </c>
      <c r="S22" s="19"/>
      <c r="T22" s="19"/>
    </row>
    <row r="23" spans="1:20" ht="13.5" customHeight="1">
      <c r="A23" s="1">
        <v>7</v>
      </c>
      <c r="B23" s="20"/>
      <c r="C23" s="47"/>
      <c r="D23" s="63" t="s">
        <v>92</v>
      </c>
      <c r="E23" s="62" t="s">
        <v>11</v>
      </c>
      <c r="F23" s="78">
        <f>SUM(F21:F21)*5</f>
        <v>125</v>
      </c>
      <c r="G23" s="76"/>
      <c r="H23" s="79">
        <f>G23*F23</f>
        <v>0</v>
      </c>
      <c r="I23" s="25"/>
      <c r="J23" s="25">
        <f>I23*F23</f>
        <v>0</v>
      </c>
      <c r="K23" s="25">
        <f>J23+H23</f>
        <v>0</v>
      </c>
      <c r="S23" s="19"/>
      <c r="T23" s="19"/>
    </row>
    <row r="24" spans="1:20" ht="13.5" customHeight="1">
      <c r="A24" s="1">
        <v>8</v>
      </c>
      <c r="B24" s="20"/>
      <c r="C24" s="47"/>
      <c r="D24" s="64" t="s">
        <v>91</v>
      </c>
      <c r="E24" s="80" t="s">
        <v>6</v>
      </c>
      <c r="F24" s="81">
        <v>0.3</v>
      </c>
      <c r="G24" s="76"/>
      <c r="H24" s="79">
        <f>SUM(H22:H23)*F24</f>
        <v>0</v>
      </c>
      <c r="I24" s="25"/>
      <c r="J24" s="25"/>
      <c r="K24" s="25">
        <f>H24</f>
        <v>0</v>
      </c>
      <c r="S24" s="19"/>
      <c r="T24" s="19"/>
    </row>
    <row r="25" spans="1:20" ht="13.5" customHeight="1">
      <c r="A25" s="1">
        <v>9</v>
      </c>
      <c r="B25" s="20"/>
      <c r="C25" s="47"/>
      <c r="D25" s="87" t="s">
        <v>90</v>
      </c>
      <c r="E25" s="80" t="s">
        <v>4</v>
      </c>
      <c r="F25" s="78">
        <v>25</v>
      </c>
      <c r="G25" s="76"/>
      <c r="H25" s="79">
        <f>G25*F25</f>
        <v>0</v>
      </c>
      <c r="I25" s="25"/>
      <c r="J25" s="25">
        <f>I25*F25</f>
        <v>0</v>
      </c>
      <c r="K25" s="25">
        <f>J25+H25</f>
        <v>0</v>
      </c>
      <c r="S25" s="19"/>
      <c r="T25" s="19"/>
    </row>
    <row r="26" spans="1:20" ht="13.5" customHeight="1">
      <c r="A26" s="1">
        <v>10</v>
      </c>
      <c r="B26" s="20"/>
      <c r="C26" s="47"/>
      <c r="D26" s="63" t="s">
        <v>89</v>
      </c>
      <c r="E26" s="80" t="s">
        <v>4</v>
      </c>
      <c r="F26" s="78">
        <v>50</v>
      </c>
      <c r="G26" s="76"/>
      <c r="H26" s="79">
        <f>G26*F26</f>
        <v>0</v>
      </c>
      <c r="I26" s="25"/>
      <c r="J26" s="25">
        <f>I26*F26</f>
        <v>0</v>
      </c>
      <c r="K26" s="25">
        <f>J26+H26</f>
        <v>0</v>
      </c>
      <c r="S26" s="19"/>
      <c r="T26" s="19"/>
    </row>
    <row r="27" spans="1:20" ht="13.5" customHeight="1">
      <c r="A27" s="1">
        <v>11</v>
      </c>
      <c r="B27" s="20"/>
      <c r="C27" s="47"/>
      <c r="D27" s="63" t="s">
        <v>88</v>
      </c>
      <c r="E27" s="80" t="s">
        <v>4</v>
      </c>
      <c r="F27" s="78">
        <f>SUM(F21:F21)</f>
        <v>25</v>
      </c>
      <c r="G27" s="76"/>
      <c r="H27" s="79">
        <f>G27*F27</f>
        <v>0</v>
      </c>
      <c r="I27" s="25"/>
      <c r="J27" s="25">
        <f>I27*F27</f>
        <v>0</v>
      </c>
      <c r="K27" s="25">
        <f>J27+H27</f>
        <v>0</v>
      </c>
      <c r="S27" s="19"/>
      <c r="T27" s="19"/>
    </row>
    <row r="28" spans="1:20" ht="13.5" customHeight="1">
      <c r="A28" s="1">
        <v>12</v>
      </c>
      <c r="B28" s="20"/>
      <c r="C28" s="47"/>
      <c r="D28" s="63" t="s">
        <v>87</v>
      </c>
      <c r="E28" s="80" t="s">
        <v>4</v>
      </c>
      <c r="F28" s="78">
        <f>F27</f>
        <v>25</v>
      </c>
      <c r="G28" s="76"/>
      <c r="H28" s="79">
        <f>G28*F28</f>
        <v>0</v>
      </c>
      <c r="I28" s="25"/>
      <c r="J28" s="25">
        <f>I28*F28</f>
        <v>0</v>
      </c>
      <c r="K28" s="25">
        <f>J28+H28</f>
        <v>0</v>
      </c>
      <c r="S28" s="19"/>
      <c r="T28" s="19"/>
    </row>
    <row r="29" spans="1:20" ht="13.5" customHeight="1">
      <c r="A29" s="1">
        <v>13</v>
      </c>
      <c r="B29" s="20"/>
      <c r="C29" s="47"/>
      <c r="D29" s="63" t="s">
        <v>86</v>
      </c>
      <c r="E29" s="80" t="s">
        <v>4</v>
      </c>
      <c r="F29" s="78">
        <f>F28*2</f>
        <v>50</v>
      </c>
      <c r="G29" s="76"/>
      <c r="H29" s="79">
        <f>G29*F29</f>
        <v>0</v>
      </c>
      <c r="I29" s="25"/>
      <c r="J29" s="25">
        <f>I29*F29</f>
        <v>0</v>
      </c>
      <c r="K29" s="25">
        <f>J29+H29</f>
        <v>0</v>
      </c>
      <c r="S29" s="19"/>
      <c r="T29" s="19"/>
    </row>
    <row r="30" spans="1:20" ht="13.5" customHeight="1">
      <c r="A30" s="1">
        <v>14</v>
      </c>
      <c r="B30" s="20"/>
      <c r="C30" s="47"/>
      <c r="D30" s="64" t="s">
        <v>85</v>
      </c>
      <c r="E30" s="80" t="s">
        <v>6</v>
      </c>
      <c r="F30" s="84">
        <v>0.1</v>
      </c>
      <c r="G30" s="76"/>
      <c r="H30" s="79">
        <f>SUM(H26:H29)*F30</f>
        <v>0</v>
      </c>
      <c r="I30" s="25"/>
      <c r="J30" s="25"/>
      <c r="K30" s="25">
        <f>H30</f>
        <v>0</v>
      </c>
      <c r="S30" s="19"/>
      <c r="T30" s="19"/>
    </row>
    <row r="31" spans="3:20" ht="13.5" customHeight="1">
      <c r="C31" s="70"/>
      <c r="D31" s="35" t="s">
        <v>77</v>
      </c>
      <c r="E31" s="71"/>
      <c r="F31" s="72"/>
      <c r="G31" s="73"/>
      <c r="H31" s="66">
        <f>SUM(H21:H30)</f>
        <v>0</v>
      </c>
      <c r="I31" s="29"/>
      <c r="J31" s="29">
        <f>SUM(J21:J30)</f>
        <v>0</v>
      </c>
      <c r="K31" s="29">
        <f>SUM(K21:K30)</f>
        <v>0</v>
      </c>
      <c r="S31" s="19"/>
      <c r="T31" s="19"/>
    </row>
    <row r="32" spans="3:20" ht="13.5" customHeight="1">
      <c r="C32" s="70"/>
      <c r="D32" s="82"/>
      <c r="E32" s="71"/>
      <c r="F32" s="72"/>
      <c r="G32" s="73"/>
      <c r="H32" s="74"/>
      <c r="S32" s="19"/>
      <c r="T32" s="19"/>
    </row>
    <row r="33" spans="3:20" ht="13.5" customHeight="1">
      <c r="C33" s="70"/>
      <c r="D33" s="82"/>
      <c r="E33" s="71"/>
      <c r="F33" s="72"/>
      <c r="G33" s="73"/>
      <c r="H33" s="74"/>
      <c r="S33" s="19"/>
      <c r="T33" s="19"/>
    </row>
    <row r="34" spans="3:20" ht="13.5" customHeight="1">
      <c r="C34" s="70"/>
      <c r="D34" s="61" t="s">
        <v>80</v>
      </c>
      <c r="E34" s="71"/>
      <c r="F34" s="72"/>
      <c r="G34" s="73"/>
      <c r="H34" s="74"/>
      <c r="S34" s="19"/>
      <c r="T34" s="19"/>
    </row>
    <row r="35" spans="1:20" ht="13.5" customHeight="1">
      <c r="A35" s="1">
        <v>15</v>
      </c>
      <c r="B35" s="20"/>
      <c r="C35" s="47"/>
      <c r="D35" s="41" t="s">
        <v>83</v>
      </c>
      <c r="E35" s="80" t="s">
        <v>22</v>
      </c>
      <c r="F35" s="78">
        <v>196</v>
      </c>
      <c r="G35" s="76"/>
      <c r="H35" s="79">
        <f>G35*F35</f>
        <v>0</v>
      </c>
      <c r="I35" s="25"/>
      <c r="J35" s="25">
        <f>I35*F35</f>
        <v>0</v>
      </c>
      <c r="K35" s="25">
        <f>J35+H35</f>
        <v>0</v>
      </c>
      <c r="S35" s="19"/>
      <c r="T35" s="19"/>
    </row>
    <row r="36" spans="1:20" ht="13.5" customHeight="1">
      <c r="A36" s="1">
        <v>16</v>
      </c>
      <c r="B36" s="20"/>
      <c r="C36" s="20"/>
      <c r="D36" s="26" t="s">
        <v>84</v>
      </c>
      <c r="E36" s="22" t="s">
        <v>6</v>
      </c>
      <c r="F36" s="27">
        <v>0.7</v>
      </c>
      <c r="G36" s="24"/>
      <c r="H36" s="25">
        <f>SUM(H35:H35)*F36</f>
        <v>0</v>
      </c>
      <c r="I36" s="25"/>
      <c r="J36" s="25"/>
      <c r="K36" s="25">
        <f>H36</f>
        <v>0</v>
      </c>
      <c r="S36" s="19"/>
      <c r="T36" s="19"/>
    </row>
    <row r="37" spans="1:20" ht="13.5" customHeight="1">
      <c r="A37" s="1">
        <v>17</v>
      </c>
      <c r="B37" s="20"/>
      <c r="C37" s="20"/>
      <c r="D37" s="41" t="s">
        <v>82</v>
      </c>
      <c r="E37" s="22" t="s">
        <v>22</v>
      </c>
      <c r="F37" s="23">
        <f>F35</f>
        <v>196</v>
      </c>
      <c r="G37" s="24"/>
      <c r="H37" s="25">
        <f>G37*F37</f>
        <v>0</v>
      </c>
      <c r="I37" s="25"/>
      <c r="J37" s="25">
        <f>I37*F37</f>
        <v>0</v>
      </c>
      <c r="K37" s="25">
        <f>J37+H37</f>
        <v>0</v>
      </c>
      <c r="S37" s="19"/>
      <c r="T37" s="19"/>
    </row>
    <row r="38" spans="1:20" ht="13.5" customHeight="1">
      <c r="A38" s="1">
        <v>18</v>
      </c>
      <c r="B38" s="20"/>
      <c r="C38" s="20"/>
      <c r="D38" s="26" t="s">
        <v>81</v>
      </c>
      <c r="E38" s="22" t="s">
        <v>6</v>
      </c>
      <c r="F38" s="27">
        <v>0.3</v>
      </c>
      <c r="G38" s="24"/>
      <c r="H38" s="25">
        <f>SUM(H37:H37)*F38</f>
        <v>0</v>
      </c>
      <c r="I38" s="25"/>
      <c r="J38" s="25"/>
      <c r="K38" s="25">
        <f>H38</f>
        <v>0</v>
      </c>
      <c r="S38" s="19"/>
      <c r="T38" s="19"/>
    </row>
    <row r="39" spans="4:20" ht="13.5" customHeight="1">
      <c r="D39" s="35" t="s">
        <v>77</v>
      </c>
      <c r="H39" s="29">
        <f>SUM(H35:H38)</f>
        <v>0</v>
      </c>
      <c r="I39" s="29"/>
      <c r="J39" s="29">
        <f>SUM(J35:J38)</f>
        <v>0</v>
      </c>
      <c r="K39" s="29">
        <f>SUM(K35:K38)</f>
        <v>0</v>
      </c>
      <c r="S39" s="19"/>
      <c r="T39" s="19"/>
    </row>
    <row r="40" spans="19:20" ht="13.5" customHeight="1">
      <c r="S40" s="19"/>
      <c r="T40" s="19"/>
    </row>
    <row r="41" spans="4:20" ht="13.5" customHeight="1">
      <c r="D41" s="28" t="s">
        <v>76</v>
      </c>
      <c r="S41" s="19"/>
      <c r="T41" s="19"/>
    </row>
    <row r="42" spans="1:20" ht="13.5" customHeight="1">
      <c r="A42" s="1">
        <v>19</v>
      </c>
      <c r="B42" s="20"/>
      <c r="C42" s="20"/>
      <c r="D42" s="41" t="s">
        <v>83</v>
      </c>
      <c r="E42" s="22" t="s">
        <v>22</v>
      </c>
      <c r="F42" s="23">
        <v>68</v>
      </c>
      <c r="G42" s="24"/>
      <c r="H42" s="25">
        <f>G42*F42</f>
        <v>0</v>
      </c>
      <c r="I42" s="25"/>
      <c r="J42" s="25">
        <f>I42*F42</f>
        <v>0</v>
      </c>
      <c r="K42" s="25">
        <f>J42+H42</f>
        <v>0</v>
      </c>
      <c r="S42" s="19"/>
      <c r="T42" s="19"/>
    </row>
    <row r="43" spans="1:20" ht="13.5" customHeight="1">
      <c r="A43" s="1">
        <v>20</v>
      </c>
      <c r="B43" s="20"/>
      <c r="C43" s="20"/>
      <c r="D43" s="26" t="s">
        <v>84</v>
      </c>
      <c r="E43" s="22" t="s">
        <v>6</v>
      </c>
      <c r="F43" s="27">
        <v>0.7</v>
      </c>
      <c r="G43" s="24"/>
      <c r="H43" s="25">
        <f>SUM(H42:H42)*F43</f>
        <v>0</v>
      </c>
      <c r="I43" s="25"/>
      <c r="J43" s="25"/>
      <c r="K43" s="25">
        <f>H43</f>
        <v>0</v>
      </c>
      <c r="S43" s="19"/>
      <c r="T43" s="19"/>
    </row>
    <row r="44" spans="1:20" ht="13.5" customHeight="1">
      <c r="A44" s="1">
        <v>21</v>
      </c>
      <c r="B44" s="20"/>
      <c r="C44" s="20"/>
      <c r="D44" s="41" t="s">
        <v>82</v>
      </c>
      <c r="E44" s="22" t="s">
        <v>22</v>
      </c>
      <c r="F44" s="23">
        <f>F42</f>
        <v>68</v>
      </c>
      <c r="G44" s="24"/>
      <c r="H44" s="25">
        <f>G44*F44</f>
        <v>0</v>
      </c>
      <c r="I44" s="25"/>
      <c r="J44" s="25">
        <f>I44*F44</f>
        <v>0</v>
      </c>
      <c r="K44" s="25">
        <f>J44+H44</f>
        <v>0</v>
      </c>
      <c r="S44" s="19"/>
      <c r="T44" s="19"/>
    </row>
    <row r="45" spans="1:20" ht="13.5" customHeight="1">
      <c r="A45" s="1">
        <v>22</v>
      </c>
      <c r="B45" s="20"/>
      <c r="C45" s="20"/>
      <c r="D45" s="26" t="s">
        <v>81</v>
      </c>
      <c r="E45" s="22" t="s">
        <v>6</v>
      </c>
      <c r="F45" s="27">
        <v>0.3</v>
      </c>
      <c r="G45" s="24"/>
      <c r="H45" s="25">
        <f>SUM(H44:H44)*F45</f>
        <v>0</v>
      </c>
      <c r="I45" s="25"/>
      <c r="J45" s="25"/>
      <c r="K45" s="25">
        <f>H45</f>
        <v>0</v>
      </c>
      <c r="S45" s="19"/>
      <c r="T45" s="19"/>
    </row>
    <row r="46" spans="4:20" ht="13.5" customHeight="1">
      <c r="D46" s="35" t="s">
        <v>77</v>
      </c>
      <c r="H46" s="29">
        <f>SUM(H42:H45)</f>
        <v>0</v>
      </c>
      <c r="I46" s="29"/>
      <c r="J46" s="29">
        <f>SUM(J42:J45)</f>
        <v>0</v>
      </c>
      <c r="K46" s="29">
        <f>SUM(K42:K45)</f>
        <v>0</v>
      </c>
      <c r="S46" s="19"/>
      <c r="T46" s="19"/>
    </row>
    <row r="47" spans="19:20" ht="13.5" customHeight="1">
      <c r="S47" s="19"/>
      <c r="T47" s="19"/>
    </row>
    <row r="48" spans="4:20" ht="13.5" customHeight="1">
      <c r="D48" s="42"/>
      <c r="E48" s="36"/>
      <c r="F48" s="37"/>
      <c r="G48" s="38"/>
      <c r="H48" s="39"/>
      <c r="I48" s="39"/>
      <c r="J48" s="39"/>
      <c r="K48" s="39"/>
      <c r="S48" s="19"/>
      <c r="T48" s="19"/>
    </row>
    <row r="49" spans="4:20" ht="13.5" customHeight="1">
      <c r="D49" s="30" t="s">
        <v>69</v>
      </c>
      <c r="H49" s="31"/>
      <c r="K49" s="31">
        <f>K17+K31+K39+K46</f>
        <v>0</v>
      </c>
      <c r="S49" s="19"/>
      <c r="T49" s="19"/>
    </row>
    <row r="50" spans="4:20" ht="13.5" customHeight="1">
      <c r="D50" s="30" t="s">
        <v>70</v>
      </c>
      <c r="F50" s="32" t="s">
        <v>6</v>
      </c>
      <c r="H50" s="31"/>
      <c r="K50" s="31" t="e">
        <f>(H17+H31+H39+H46)*F50</f>
        <v>#VALUE!</v>
      </c>
      <c r="S50" s="19"/>
      <c r="T50" s="19"/>
    </row>
    <row r="51" spans="4:20" ht="13.5" customHeight="1">
      <c r="D51" s="30" t="s">
        <v>71</v>
      </c>
      <c r="F51" s="33"/>
      <c r="K51" s="31" t="e">
        <f>SUM(K49:K50)</f>
        <v>#VALUE!</v>
      </c>
      <c r="S51" s="19"/>
      <c r="T51" s="19"/>
    </row>
    <row r="52" spans="4:20" ht="13.5" customHeight="1">
      <c r="D52" s="30"/>
      <c r="F52" s="33"/>
      <c r="K52" s="31"/>
      <c r="S52" s="19"/>
      <c r="T52" s="19"/>
    </row>
    <row r="53" spans="4:20" ht="13.5" customHeight="1">
      <c r="D53" s="30" t="s">
        <v>72</v>
      </c>
      <c r="F53" s="32" t="s">
        <v>6</v>
      </c>
      <c r="K53" s="31" t="e">
        <f>K51*F53</f>
        <v>#VALUE!</v>
      </c>
      <c r="S53" s="19"/>
      <c r="T53" s="19"/>
    </row>
    <row r="54" spans="4:20" ht="13.5" customHeight="1">
      <c r="D54" s="30" t="s">
        <v>71</v>
      </c>
      <c r="F54" s="32"/>
      <c r="K54" s="31" t="e">
        <f>SUM(K51:K53)</f>
        <v>#VALUE!</v>
      </c>
      <c r="S54" s="19"/>
      <c r="T54" s="19"/>
    </row>
    <row r="55" spans="4:20" ht="13.5" customHeight="1">
      <c r="D55" s="30"/>
      <c r="F55" s="32"/>
      <c r="K55" s="31"/>
      <c r="S55" s="19"/>
      <c r="T55" s="19"/>
    </row>
    <row r="56" spans="4:20" ht="13.5" customHeight="1">
      <c r="D56" s="30" t="s">
        <v>73</v>
      </c>
      <c r="F56" s="32" t="s">
        <v>6</v>
      </c>
      <c r="K56" s="31" t="e">
        <f>K54*F56</f>
        <v>#VALUE!</v>
      </c>
      <c r="S56" s="19"/>
      <c r="T56" s="19"/>
    </row>
    <row r="57" spans="4:20" ht="13.5" customHeight="1">
      <c r="D57" s="30" t="s">
        <v>71</v>
      </c>
      <c r="F57" s="32"/>
      <c r="K57" s="31" t="e">
        <f>SUM(K54:K56)</f>
        <v>#VALUE!</v>
      </c>
      <c r="S57" s="19"/>
      <c r="T57" s="19"/>
    </row>
    <row r="58" spans="4:20" ht="13.5" customHeight="1">
      <c r="D58" s="30"/>
      <c r="F58" s="32"/>
      <c r="K58" s="31"/>
      <c r="S58" s="19"/>
      <c r="T58" s="19"/>
    </row>
    <row r="59" spans="4:20" ht="13.5" customHeight="1">
      <c r="D59" s="30" t="s">
        <v>74</v>
      </c>
      <c r="F59" s="32">
        <v>0.18</v>
      </c>
      <c r="K59" s="31" t="e">
        <f>K57*F59</f>
        <v>#VALUE!</v>
      </c>
      <c r="S59" s="19"/>
      <c r="T59" s="19"/>
    </row>
    <row r="60" spans="4:20" ht="13.5" customHeight="1">
      <c r="D60" s="30"/>
      <c r="K60" s="31"/>
      <c r="S60" s="19"/>
      <c r="T60" s="19"/>
    </row>
    <row r="61" spans="4:20" ht="13.5" customHeight="1">
      <c r="D61" s="30" t="s">
        <v>75</v>
      </c>
      <c r="K61" s="31" t="e">
        <f>SUM(K57:K60)</f>
        <v>#VALUE!</v>
      </c>
      <c r="S61" s="19"/>
      <c r="T61" s="19"/>
    </row>
    <row r="62" spans="19:20" ht="13.5" customHeight="1">
      <c r="S62" s="19"/>
      <c r="T62" s="19"/>
    </row>
    <row r="63" spans="4:20" ht="13.5" customHeight="1">
      <c r="D63" s="85" t="s">
        <v>66</v>
      </c>
      <c r="S63" s="19"/>
      <c r="T63" s="19"/>
    </row>
    <row r="64" spans="4:20" ht="13.5" customHeight="1">
      <c r="D64" s="34"/>
      <c r="S64" s="19"/>
      <c r="T64" s="19"/>
    </row>
    <row r="65" spans="4:20" ht="26.25" customHeight="1">
      <c r="D65" s="86"/>
      <c r="E65" s="86"/>
      <c r="F65" s="86"/>
      <c r="G65" s="86"/>
      <c r="H65" s="86"/>
      <c r="I65" s="86"/>
      <c r="J65" s="86"/>
      <c r="S65" s="19"/>
      <c r="T65" s="19"/>
    </row>
    <row r="66" spans="4:20" ht="13.5" customHeight="1">
      <c r="D66" s="52"/>
      <c r="E66" s="54"/>
      <c r="F66" s="52"/>
      <c r="G66" s="52"/>
      <c r="H66" s="39"/>
      <c r="I66" s="39"/>
      <c r="J66" s="39"/>
      <c r="S66" s="19"/>
      <c r="T66" s="19"/>
    </row>
    <row r="67" spans="4:20" ht="14.25">
      <c r="D67" s="52"/>
      <c r="E67" s="53"/>
      <c r="F67" s="52"/>
      <c r="G67" s="39"/>
      <c r="H67" s="39"/>
      <c r="I67" s="39"/>
      <c r="J67" s="39"/>
      <c r="S67" s="19"/>
      <c r="T67" s="19"/>
    </row>
    <row r="68" spans="4:20" ht="13.5">
      <c r="D68" s="34"/>
      <c r="S68" s="19"/>
      <c r="T68" s="19"/>
    </row>
    <row r="69" spans="4:20" ht="13.5">
      <c r="D69" s="34"/>
      <c r="S69" s="19"/>
      <c r="T69" s="19"/>
    </row>
    <row r="70" spans="4:20" ht="13.5">
      <c r="D70" s="34"/>
      <c r="S70" s="19"/>
      <c r="T70" s="19"/>
    </row>
    <row r="71" ht="13.5">
      <c r="D71" s="34"/>
    </row>
  </sheetData>
  <sheetProtection/>
  <mergeCells count="1">
    <mergeCell ref="D65:J65"/>
  </mergeCells>
  <printOptions/>
  <pageMargins left="0.1968503937007874" right="0" top="0" bottom="0" header="0" footer="0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X74"/>
  <sheetViews>
    <sheetView zoomScale="85" zoomScaleNormal="85" zoomScalePageLayoutView="0" workbookViewId="0" topLeftCell="A25">
      <selection activeCell="D35" sqref="D35"/>
    </sheetView>
  </sheetViews>
  <sheetFormatPr defaultColWidth="9.140625" defaultRowHeight="12.75"/>
  <cols>
    <col min="1" max="1" width="3.8515625" style="0" customWidth="1"/>
    <col min="2" max="2" width="9.00390625" style="4" customWidth="1"/>
    <col min="3" max="3" width="14.28125" style="4" customWidth="1"/>
    <col min="4" max="4" width="57.421875" style="5" customWidth="1"/>
    <col min="5" max="5" width="7.140625" style="6" customWidth="1"/>
    <col min="6" max="6" width="12.28125" style="7" customWidth="1"/>
    <col min="7" max="7" width="14.28125" style="8" customWidth="1"/>
    <col min="8" max="11" width="14.28125" style="9" customWidth="1"/>
    <col min="12" max="12" width="12.140625" style="10" customWidth="1"/>
    <col min="13" max="14" width="9.140625" style="10" customWidth="1"/>
    <col min="15" max="23" width="12.140625" style="0" customWidth="1"/>
  </cols>
  <sheetData>
    <row r="1" spans="2:21" s="3" customFormat="1" ht="13.5">
      <c r="B1" s="4"/>
      <c r="C1" s="4"/>
      <c r="D1" s="5"/>
      <c r="E1" s="6"/>
      <c r="F1" s="7"/>
      <c r="G1" s="8"/>
      <c r="H1" s="9"/>
      <c r="I1" s="9"/>
      <c r="J1" s="9"/>
      <c r="K1" s="9"/>
      <c r="L1" s="10"/>
      <c r="M1" s="10"/>
      <c r="N1" s="10"/>
      <c r="R1" s="19"/>
      <c r="S1" s="19"/>
      <c r="T1" s="19"/>
      <c r="U1" s="19"/>
    </row>
    <row r="2" spans="2:21" s="3" customFormat="1" ht="13.5">
      <c r="B2" s="4"/>
      <c r="C2" s="4"/>
      <c r="D2" s="5"/>
      <c r="E2" s="6"/>
      <c r="F2" s="7"/>
      <c r="G2" s="8"/>
      <c r="H2" s="9"/>
      <c r="I2" s="9"/>
      <c r="J2" s="9"/>
      <c r="K2" s="9"/>
      <c r="L2" s="10"/>
      <c r="M2" s="10"/>
      <c r="N2" s="10"/>
      <c r="R2" s="19"/>
      <c r="S2" s="19"/>
      <c r="T2" s="19"/>
      <c r="U2" s="19"/>
    </row>
    <row r="3" spans="2:21" s="3" customFormat="1" ht="13.5">
      <c r="B3" s="4"/>
      <c r="C3" s="4"/>
      <c r="D3" s="5"/>
      <c r="E3" s="6"/>
      <c r="F3" s="7"/>
      <c r="G3" s="8"/>
      <c r="H3" s="9"/>
      <c r="I3" s="9"/>
      <c r="J3" s="9"/>
      <c r="K3" s="9"/>
      <c r="L3" s="10"/>
      <c r="M3" s="10"/>
      <c r="N3" s="10"/>
      <c r="R3" s="19"/>
      <c r="S3" s="19"/>
      <c r="T3" s="19"/>
      <c r="U3" s="19"/>
    </row>
    <row r="4" spans="2:21" s="3" customFormat="1" ht="13.5">
      <c r="B4" s="4"/>
      <c r="C4" s="4"/>
      <c r="D4" s="5"/>
      <c r="E4" s="6"/>
      <c r="F4" s="7"/>
      <c r="G4" s="8"/>
      <c r="H4" s="9"/>
      <c r="I4" s="9"/>
      <c r="J4" s="9"/>
      <c r="K4" s="9"/>
      <c r="L4" s="10"/>
      <c r="M4" s="10"/>
      <c r="N4" s="10"/>
      <c r="R4" s="19"/>
      <c r="S4" s="19"/>
      <c r="T4" s="19"/>
      <c r="U4" s="19"/>
    </row>
    <row r="5" spans="2:21" s="3" customFormat="1" ht="13.5">
      <c r="B5" s="4"/>
      <c r="C5" s="4"/>
      <c r="D5" s="5"/>
      <c r="E5" s="6"/>
      <c r="F5" s="7"/>
      <c r="G5" s="8"/>
      <c r="H5" s="9"/>
      <c r="I5" s="9"/>
      <c r="J5" s="9"/>
      <c r="K5" s="9"/>
      <c r="L5" s="10"/>
      <c r="M5" s="10"/>
      <c r="N5" s="10"/>
      <c r="R5" s="19"/>
      <c r="S5" s="19"/>
      <c r="T5" s="19"/>
      <c r="U5" s="19"/>
    </row>
    <row r="6" spans="2:21" s="3" customFormat="1" ht="13.5">
      <c r="B6" s="4"/>
      <c r="C6" s="4"/>
      <c r="D6" s="5"/>
      <c r="E6" s="6"/>
      <c r="F6" s="7"/>
      <c r="G6" s="8"/>
      <c r="H6" s="9"/>
      <c r="I6" s="9"/>
      <c r="J6" s="9"/>
      <c r="K6" s="9"/>
      <c r="L6" s="10"/>
      <c r="M6" s="10"/>
      <c r="N6" s="10"/>
      <c r="R6" s="19"/>
      <c r="S6" s="19"/>
      <c r="T6" s="19"/>
      <c r="U6" s="19"/>
    </row>
    <row r="7" spans="2:21" s="3" customFormat="1" ht="13.5">
      <c r="B7" s="4"/>
      <c r="C7" s="4"/>
      <c r="D7" s="5"/>
      <c r="E7" s="6"/>
      <c r="F7" s="7"/>
      <c r="G7" s="8"/>
      <c r="H7" s="9"/>
      <c r="I7" s="9"/>
      <c r="J7" s="9"/>
      <c r="K7" s="9"/>
      <c r="L7" s="11" t="s">
        <v>48</v>
      </c>
      <c r="M7" s="12"/>
      <c r="N7" s="68">
        <v>1.18</v>
      </c>
      <c r="R7" s="19"/>
      <c r="S7" s="19"/>
      <c r="T7" s="19"/>
      <c r="U7" s="19"/>
    </row>
    <row r="8" spans="2:21" s="3" customFormat="1" ht="14.25" customHeight="1">
      <c r="B8" s="4"/>
      <c r="C8" s="4"/>
      <c r="D8" s="5"/>
      <c r="E8" s="6"/>
      <c r="F8" s="7"/>
      <c r="G8" s="8"/>
      <c r="H8" s="9"/>
      <c r="I8" s="9"/>
      <c r="J8" s="9"/>
      <c r="K8" s="9"/>
      <c r="L8" s="13" t="s">
        <v>49</v>
      </c>
      <c r="M8" s="14"/>
      <c r="N8" s="67">
        <v>0.768</v>
      </c>
      <c r="R8" s="19"/>
      <c r="S8" s="19"/>
      <c r="T8" s="19"/>
      <c r="U8" s="19"/>
    </row>
    <row r="9" spans="2:21" s="3" customFormat="1" ht="19.5" customHeight="1">
      <c r="B9" s="4"/>
      <c r="C9" s="4"/>
      <c r="D9" s="15" t="s">
        <v>13</v>
      </c>
      <c r="E9" s="6"/>
      <c r="F9" s="7"/>
      <c r="G9" s="8"/>
      <c r="H9" s="16" t="s">
        <v>12</v>
      </c>
      <c r="I9" s="51"/>
      <c r="J9" s="9"/>
      <c r="K9" s="9"/>
      <c r="L9" s="10"/>
      <c r="M9" s="10"/>
      <c r="N9" s="10"/>
      <c r="R9" s="19"/>
      <c r="S9" s="19"/>
      <c r="T9" s="19"/>
      <c r="U9" s="19"/>
    </row>
    <row r="10" spans="2:21" s="3" customFormat="1" ht="19.5" customHeight="1">
      <c r="B10" s="5"/>
      <c r="C10" s="2"/>
      <c r="D10" s="2"/>
      <c r="E10" s="6"/>
      <c r="F10" s="7"/>
      <c r="G10" s="8"/>
      <c r="H10" s="9"/>
      <c r="I10" s="9"/>
      <c r="J10" s="9"/>
      <c r="K10" s="9"/>
      <c r="L10" s="10"/>
      <c r="M10" s="10"/>
      <c r="N10" s="10"/>
      <c r="R10" s="19"/>
      <c r="S10" s="19"/>
      <c r="T10" s="19"/>
      <c r="U10" s="19"/>
    </row>
    <row r="11" spans="1:17" s="19" customFormat="1" ht="54" customHeight="1">
      <c r="A11" s="17" t="s">
        <v>1</v>
      </c>
      <c r="B11" s="17" t="s">
        <v>14</v>
      </c>
      <c r="C11" s="17" t="s">
        <v>15</v>
      </c>
      <c r="D11" s="17" t="s">
        <v>2</v>
      </c>
      <c r="E11" s="17" t="s">
        <v>16</v>
      </c>
      <c r="F11" s="17" t="s">
        <v>3</v>
      </c>
      <c r="G11" s="18" t="s">
        <v>17</v>
      </c>
      <c r="H11" s="17" t="s">
        <v>18</v>
      </c>
      <c r="I11" s="17" t="s">
        <v>19</v>
      </c>
      <c r="J11" s="17" t="s">
        <v>18</v>
      </c>
      <c r="K11" s="17" t="s">
        <v>5</v>
      </c>
      <c r="L11" s="44" t="s">
        <v>20</v>
      </c>
      <c r="M11" s="44" t="s">
        <v>21</v>
      </c>
      <c r="N11" s="45"/>
      <c r="O11" s="3"/>
      <c r="P11" s="3"/>
      <c r="Q11" s="3"/>
    </row>
    <row r="12" spans="3:24" ht="13.5" customHeight="1">
      <c r="C12" s="70"/>
      <c r="D12" s="61" t="s">
        <v>54</v>
      </c>
      <c r="E12" s="71"/>
      <c r="F12" s="72"/>
      <c r="G12" s="73"/>
      <c r="H12" s="74"/>
      <c r="W12" s="19"/>
      <c r="X12" s="19"/>
    </row>
    <row r="13" spans="1:24" ht="13.5" customHeight="1">
      <c r="A13" s="1">
        <v>1</v>
      </c>
      <c r="B13" s="20"/>
      <c r="C13" s="47"/>
      <c r="D13" s="55" t="s">
        <v>52</v>
      </c>
      <c r="E13" s="62" t="s">
        <v>4</v>
      </c>
      <c r="F13" s="75">
        <v>21</v>
      </c>
      <c r="G13" s="76">
        <f>L13/$N$7</f>
        <v>61.016949152542374</v>
      </c>
      <c r="H13" s="77">
        <f>G13*F13</f>
        <v>1281.3559322033898</v>
      </c>
      <c r="I13" s="25">
        <f>M13/$N$8</f>
        <v>39.0625</v>
      </c>
      <c r="J13" s="46">
        <f>I13*F13</f>
        <v>820.3125</v>
      </c>
      <c r="K13" s="46">
        <f>J13+H13</f>
        <v>2101.66843220339</v>
      </c>
      <c r="L13" s="10">
        <v>72</v>
      </c>
      <c r="M13" s="10">
        <v>30</v>
      </c>
      <c r="W13" s="19"/>
      <c r="X13" s="19"/>
    </row>
    <row r="14" spans="1:24" ht="13.5" customHeight="1">
      <c r="A14" s="1">
        <v>2</v>
      </c>
      <c r="B14" s="20"/>
      <c r="C14" s="47"/>
      <c r="D14" s="63" t="s">
        <v>53</v>
      </c>
      <c r="E14" s="62" t="s">
        <v>11</v>
      </c>
      <c r="F14" s="78">
        <v>42</v>
      </c>
      <c r="G14" s="76">
        <f>L14/$N$7</f>
        <v>7.627118644067797</v>
      </c>
      <c r="H14" s="79">
        <f>G14*F14</f>
        <v>320.33898305084745</v>
      </c>
      <c r="I14" s="25">
        <f>M14/$N$8</f>
        <v>3.1250000000000004</v>
      </c>
      <c r="J14" s="25">
        <f>I14*F14</f>
        <v>131.25000000000003</v>
      </c>
      <c r="K14" s="25">
        <f>J14+H14</f>
        <v>451.58898305084745</v>
      </c>
      <c r="L14" s="10">
        <v>9</v>
      </c>
      <c r="M14" s="10">
        <v>2.4000000000000004</v>
      </c>
      <c r="W14" s="19"/>
      <c r="X14" s="19"/>
    </row>
    <row r="15" spans="1:24" ht="13.5" customHeight="1">
      <c r="A15" s="1">
        <v>3</v>
      </c>
      <c r="B15" s="20"/>
      <c r="C15" s="48" t="s">
        <v>36</v>
      </c>
      <c r="D15" s="63" t="s">
        <v>45</v>
      </c>
      <c r="E15" s="80" t="s">
        <v>24</v>
      </c>
      <c r="F15" s="78">
        <v>20</v>
      </c>
      <c r="G15" s="76">
        <f>L15/$N$7</f>
        <v>38.13559322033898</v>
      </c>
      <c r="H15" s="79">
        <f>G15*F15</f>
        <v>762.7118644067797</v>
      </c>
      <c r="I15" s="25">
        <f>M15/$N$8</f>
        <v>23.4375</v>
      </c>
      <c r="J15" s="25">
        <f>I15*F15</f>
        <v>468.75</v>
      </c>
      <c r="K15" s="25">
        <f>J15+H15</f>
        <v>1231.4618644067796</v>
      </c>
      <c r="L15" s="10">
        <v>45</v>
      </c>
      <c r="M15" s="10">
        <v>18</v>
      </c>
      <c r="W15" s="19"/>
      <c r="X15" s="19"/>
    </row>
    <row r="16" spans="1:24" ht="13.5" customHeight="1">
      <c r="A16" s="1">
        <v>4</v>
      </c>
      <c r="B16" s="20"/>
      <c r="C16" s="47"/>
      <c r="D16" s="64" t="s">
        <v>43</v>
      </c>
      <c r="E16" s="80" t="s">
        <v>6</v>
      </c>
      <c r="F16" s="81">
        <v>0.5</v>
      </c>
      <c r="G16" s="76"/>
      <c r="H16" s="79">
        <f>SUM(H15:H15)*F16</f>
        <v>381.35593220338984</v>
      </c>
      <c r="I16" s="25"/>
      <c r="J16" s="25"/>
      <c r="K16" s="25">
        <f>H16</f>
        <v>381.35593220338984</v>
      </c>
      <c r="W16" s="19"/>
      <c r="X16" s="19"/>
    </row>
    <row r="17" spans="3:24" ht="13.5" customHeight="1">
      <c r="C17" s="70"/>
      <c r="D17" s="65" t="s">
        <v>5</v>
      </c>
      <c r="E17" s="71"/>
      <c r="F17" s="72"/>
      <c r="G17" s="73"/>
      <c r="H17" s="66">
        <f>SUM(H13:H16)</f>
        <v>2745.762711864407</v>
      </c>
      <c r="I17" s="29"/>
      <c r="J17" s="29">
        <f>SUM(J13:J16)</f>
        <v>1420.3125</v>
      </c>
      <c r="K17" s="29">
        <f>SUM(K13:K16)</f>
        <v>4166.075211864407</v>
      </c>
      <c r="W17" s="19"/>
      <c r="X17" s="19"/>
    </row>
    <row r="18" spans="3:24" ht="13.5" customHeight="1">
      <c r="C18" s="70"/>
      <c r="D18" s="82"/>
      <c r="E18" s="71"/>
      <c r="F18" s="72"/>
      <c r="G18" s="73"/>
      <c r="H18" s="74"/>
      <c r="W18" s="19"/>
      <c r="X18" s="19"/>
    </row>
    <row r="19" spans="3:24" ht="13.5" customHeight="1">
      <c r="C19" s="70"/>
      <c r="D19" s="56"/>
      <c r="E19" s="57"/>
      <c r="F19" s="58"/>
      <c r="G19" s="59"/>
      <c r="H19" s="60"/>
      <c r="I19" s="60"/>
      <c r="J19" s="60"/>
      <c r="K19" s="39"/>
      <c r="L19" s="40"/>
      <c r="M19" s="40"/>
      <c r="N19" s="40"/>
      <c r="W19" s="19"/>
      <c r="X19" s="19"/>
    </row>
    <row r="20" spans="3:24" ht="13.5" customHeight="1">
      <c r="C20" s="70"/>
      <c r="D20" s="61" t="s">
        <v>23</v>
      </c>
      <c r="E20" s="71"/>
      <c r="F20" s="72"/>
      <c r="G20" s="73"/>
      <c r="H20" s="74"/>
      <c r="W20" s="19"/>
      <c r="X20" s="19"/>
    </row>
    <row r="21" spans="1:24" ht="37.5">
      <c r="A21" s="1">
        <v>5</v>
      </c>
      <c r="B21" s="20"/>
      <c r="C21" s="47"/>
      <c r="D21" s="55" t="s">
        <v>38</v>
      </c>
      <c r="E21" s="80" t="s">
        <v>4</v>
      </c>
      <c r="F21" s="78">
        <v>22</v>
      </c>
      <c r="G21" s="76">
        <f>L21/$N$7</f>
        <v>949.1525423728814</v>
      </c>
      <c r="H21" s="79">
        <f>G21*F21</f>
        <v>20881.35593220339</v>
      </c>
      <c r="I21" s="25">
        <f>M21/$N$8</f>
        <v>325.5208333333333</v>
      </c>
      <c r="J21" s="25">
        <f>I21*F21</f>
        <v>7161.458333333333</v>
      </c>
      <c r="K21" s="25">
        <f>J21+H21</f>
        <v>28042.814265536723</v>
      </c>
      <c r="L21" s="10">
        <v>1120</v>
      </c>
      <c r="M21" s="10">
        <v>250</v>
      </c>
      <c r="P21" s="49"/>
      <c r="R21" s="50"/>
      <c r="W21" s="19"/>
      <c r="X21" s="19"/>
    </row>
    <row r="22" spans="1:24" ht="37.5">
      <c r="A22" s="1">
        <v>6</v>
      </c>
      <c r="B22" s="20"/>
      <c r="C22" s="47"/>
      <c r="D22" s="55" t="s">
        <v>39</v>
      </c>
      <c r="E22" s="80" t="s">
        <v>4</v>
      </c>
      <c r="F22" s="78">
        <v>5</v>
      </c>
      <c r="G22" s="76">
        <f>L22/$N$7</f>
        <v>1067.7966101694915</v>
      </c>
      <c r="H22" s="79">
        <f>G22*F22</f>
        <v>5338.983050847457</v>
      </c>
      <c r="I22" s="25">
        <f>M22/$N$8</f>
        <v>325.5208333333333</v>
      </c>
      <c r="J22" s="25">
        <f>I22*F22</f>
        <v>1627.6041666666665</v>
      </c>
      <c r="K22" s="25">
        <f>J22+H22</f>
        <v>6966.587217514123</v>
      </c>
      <c r="L22" s="10">
        <v>1260</v>
      </c>
      <c r="M22" s="10">
        <v>250</v>
      </c>
      <c r="P22" s="49"/>
      <c r="R22" s="50"/>
      <c r="W22" s="19"/>
      <c r="X22" s="19"/>
    </row>
    <row r="23" spans="1:24" ht="13.5" customHeight="1">
      <c r="A23" s="1">
        <v>7</v>
      </c>
      <c r="B23" s="20"/>
      <c r="C23" s="47" t="s">
        <v>47</v>
      </c>
      <c r="D23" s="63" t="s">
        <v>46</v>
      </c>
      <c r="E23" s="80" t="s">
        <v>24</v>
      </c>
      <c r="F23" s="78">
        <f>SUM(F21:F22)*4</f>
        <v>108</v>
      </c>
      <c r="G23" s="76">
        <f>L23/$N$7</f>
        <v>38.13559322033898</v>
      </c>
      <c r="H23" s="79">
        <f>G23*F23</f>
        <v>4118.64406779661</v>
      </c>
      <c r="I23" s="25">
        <f>M23/$N$8</f>
        <v>23.4375</v>
      </c>
      <c r="J23" s="25">
        <f>I23*F23</f>
        <v>2531.25</v>
      </c>
      <c r="K23" s="25">
        <f>J23+H23</f>
        <v>6649.89406779661</v>
      </c>
      <c r="L23" s="10">
        <v>45</v>
      </c>
      <c r="M23" s="10">
        <v>18</v>
      </c>
      <c r="W23" s="19"/>
      <c r="X23" s="19"/>
    </row>
    <row r="24" spans="1:24" ht="13.5" customHeight="1">
      <c r="A24" s="1">
        <v>8</v>
      </c>
      <c r="B24" s="20"/>
      <c r="C24" s="47"/>
      <c r="D24" s="63" t="s">
        <v>37</v>
      </c>
      <c r="E24" s="62" t="s">
        <v>11</v>
      </c>
      <c r="F24" s="78">
        <f>SUM(F21:F22)*5</f>
        <v>135</v>
      </c>
      <c r="G24" s="76">
        <f>L24/$N$7</f>
        <v>10.16949152542373</v>
      </c>
      <c r="H24" s="79">
        <f>G24*F24</f>
        <v>1372.8813559322036</v>
      </c>
      <c r="I24" s="25">
        <f>M24/$N$8</f>
        <v>3.1250000000000004</v>
      </c>
      <c r="J24" s="25">
        <f>I24*F24</f>
        <v>421.87500000000006</v>
      </c>
      <c r="K24" s="25">
        <f>J24+H24</f>
        <v>1794.7563559322036</v>
      </c>
      <c r="L24" s="10">
        <v>12</v>
      </c>
      <c r="M24" s="10">
        <v>2.4000000000000004</v>
      </c>
      <c r="W24" s="19"/>
      <c r="X24" s="19"/>
    </row>
    <row r="25" spans="1:24" ht="13.5" customHeight="1">
      <c r="A25" s="1">
        <v>9</v>
      </c>
      <c r="B25" s="20"/>
      <c r="C25" s="47"/>
      <c r="D25" s="64" t="s">
        <v>43</v>
      </c>
      <c r="E25" s="80" t="s">
        <v>6</v>
      </c>
      <c r="F25" s="81">
        <v>0.3</v>
      </c>
      <c r="G25" s="76"/>
      <c r="H25" s="79">
        <f>SUM(H23:H24)*F25</f>
        <v>1647.457627118644</v>
      </c>
      <c r="I25" s="25"/>
      <c r="J25" s="25"/>
      <c r="K25" s="25">
        <f>H25</f>
        <v>1647.457627118644</v>
      </c>
      <c r="W25" s="19"/>
      <c r="X25" s="19"/>
    </row>
    <row r="26" spans="1:24" ht="13.5" customHeight="1">
      <c r="A26" s="1">
        <v>10</v>
      </c>
      <c r="B26" s="20"/>
      <c r="C26" s="47"/>
      <c r="D26" s="63" t="s">
        <v>56</v>
      </c>
      <c r="E26" s="80" t="s">
        <v>4</v>
      </c>
      <c r="F26" s="78">
        <f>SUM(F21:F22)*4</f>
        <v>108</v>
      </c>
      <c r="G26" s="76">
        <f>L26/$N$7</f>
        <v>71.1864406779661</v>
      </c>
      <c r="H26" s="79">
        <f>G26*F26</f>
        <v>7688.13559322034</v>
      </c>
      <c r="I26" s="25">
        <f>M26/$N$8</f>
        <v>15.625</v>
      </c>
      <c r="J26" s="25">
        <f>I26*F26</f>
        <v>1687.5</v>
      </c>
      <c r="K26" s="25">
        <f>J26+H26</f>
        <v>9375.63559322034</v>
      </c>
      <c r="L26" s="10">
        <v>84</v>
      </c>
      <c r="M26" s="10">
        <v>12</v>
      </c>
      <c r="W26" s="19"/>
      <c r="X26" s="19"/>
    </row>
    <row r="27" spans="1:24" ht="13.5" customHeight="1">
      <c r="A27" s="1">
        <v>11</v>
      </c>
      <c r="B27" s="20"/>
      <c r="C27" s="47"/>
      <c r="D27" s="63" t="s">
        <v>44</v>
      </c>
      <c r="E27" s="80" t="s">
        <v>4</v>
      </c>
      <c r="F27" s="78">
        <f>SUM(F21:F22)</f>
        <v>27</v>
      </c>
      <c r="G27" s="76">
        <f>L27/$N$7</f>
        <v>68.94915254237289</v>
      </c>
      <c r="H27" s="79">
        <f>G27*F27</f>
        <v>1861.6271186440679</v>
      </c>
      <c r="I27" s="25">
        <f>M27/$N$8</f>
        <v>15.625</v>
      </c>
      <c r="J27" s="25">
        <f>I27*F27</f>
        <v>421.875</v>
      </c>
      <c r="K27" s="25">
        <f>J27+H27</f>
        <v>2283.502118644068</v>
      </c>
      <c r="L27" s="10">
        <v>81.36</v>
      </c>
      <c r="M27" s="10">
        <v>12</v>
      </c>
      <c r="W27" s="19"/>
      <c r="X27" s="19"/>
    </row>
    <row r="28" spans="1:24" ht="13.5" customHeight="1">
      <c r="A28" s="1">
        <v>12</v>
      </c>
      <c r="B28" s="20"/>
      <c r="C28" s="47"/>
      <c r="D28" s="83" t="s">
        <v>25</v>
      </c>
      <c r="E28" s="80" t="s">
        <v>4</v>
      </c>
      <c r="F28" s="78">
        <f>F27</f>
        <v>27</v>
      </c>
      <c r="G28" s="76">
        <f>L28/$N$7</f>
        <v>114.91525423728814</v>
      </c>
      <c r="H28" s="79">
        <f>G28*F28</f>
        <v>3102.7118644067796</v>
      </c>
      <c r="I28" s="25">
        <f>M28/$N$8</f>
        <v>15.625</v>
      </c>
      <c r="J28" s="25">
        <f>I28*F28</f>
        <v>421.875</v>
      </c>
      <c r="K28" s="25">
        <f>J28+H28</f>
        <v>3524.5868644067796</v>
      </c>
      <c r="L28" s="10">
        <v>135.6</v>
      </c>
      <c r="M28" s="10">
        <v>12</v>
      </c>
      <c r="W28" s="19"/>
      <c r="X28" s="19"/>
    </row>
    <row r="29" spans="1:24" ht="13.5" customHeight="1">
      <c r="A29" s="1">
        <v>13</v>
      </c>
      <c r="B29" s="20"/>
      <c r="C29" s="47"/>
      <c r="D29" s="83" t="s">
        <v>28</v>
      </c>
      <c r="E29" s="80" t="s">
        <v>4</v>
      </c>
      <c r="F29" s="78">
        <f>F28*2</f>
        <v>54</v>
      </c>
      <c r="G29" s="76">
        <f>L29/$N$7</f>
        <v>32.20338983050848</v>
      </c>
      <c r="H29" s="79">
        <f>G29*F29</f>
        <v>1738.983050847458</v>
      </c>
      <c r="I29" s="25">
        <f>M29/$N$8</f>
        <v>1.5625000000000002</v>
      </c>
      <c r="J29" s="25">
        <f>I29*F29</f>
        <v>84.37500000000001</v>
      </c>
      <c r="K29" s="25">
        <f>J29+H29</f>
        <v>1823.358050847458</v>
      </c>
      <c r="L29" s="10">
        <v>38</v>
      </c>
      <c r="M29" s="10">
        <v>1.2000000000000002</v>
      </c>
      <c r="W29" s="19"/>
      <c r="X29" s="19"/>
    </row>
    <row r="30" spans="1:24" ht="13.5" customHeight="1">
      <c r="A30" s="1">
        <v>14</v>
      </c>
      <c r="B30" s="20"/>
      <c r="C30" s="47"/>
      <c r="D30" s="64" t="s">
        <v>55</v>
      </c>
      <c r="E30" s="80" t="s">
        <v>6</v>
      </c>
      <c r="F30" s="84">
        <v>0.1</v>
      </c>
      <c r="G30" s="76"/>
      <c r="H30" s="79">
        <f>SUM(H26:H29)*F30</f>
        <v>1439.1457627118646</v>
      </c>
      <c r="I30" s="25"/>
      <c r="J30" s="25"/>
      <c r="K30" s="25">
        <f>H30</f>
        <v>1439.1457627118646</v>
      </c>
      <c r="W30" s="19"/>
      <c r="X30" s="19"/>
    </row>
    <row r="31" spans="3:24" ht="13.5" customHeight="1">
      <c r="C31" s="70"/>
      <c r="D31" s="65" t="s">
        <v>5</v>
      </c>
      <c r="E31" s="71"/>
      <c r="F31" s="72"/>
      <c r="G31" s="73"/>
      <c r="H31" s="66">
        <f>SUM(H21:H30)</f>
        <v>49189.925423728804</v>
      </c>
      <c r="I31" s="29"/>
      <c r="J31" s="29">
        <f>SUM(J21:J30)</f>
        <v>14357.8125</v>
      </c>
      <c r="K31" s="29">
        <f>SUM(K21:K30)</f>
        <v>63547.73792372881</v>
      </c>
      <c r="W31" s="19"/>
      <c r="X31" s="19"/>
    </row>
    <row r="32" spans="3:24" ht="13.5" customHeight="1">
      <c r="C32" s="70"/>
      <c r="D32" s="82"/>
      <c r="E32" s="71"/>
      <c r="F32" s="72"/>
      <c r="G32" s="73"/>
      <c r="H32" s="74"/>
      <c r="W32" s="19"/>
      <c r="X32" s="19"/>
    </row>
    <row r="33" spans="3:24" ht="13.5" customHeight="1">
      <c r="C33" s="70"/>
      <c r="D33" s="82"/>
      <c r="E33" s="71"/>
      <c r="F33" s="72"/>
      <c r="G33" s="73"/>
      <c r="H33" s="74"/>
      <c r="W33" s="19"/>
      <c r="X33" s="19"/>
    </row>
    <row r="34" spans="3:24" ht="13.5" customHeight="1">
      <c r="C34" s="70"/>
      <c r="D34" s="61" t="s">
        <v>0</v>
      </c>
      <c r="E34" s="71"/>
      <c r="F34" s="72"/>
      <c r="G34" s="73"/>
      <c r="H34" s="74"/>
      <c r="W34" s="19"/>
      <c r="X34" s="19"/>
    </row>
    <row r="35" spans="1:24" ht="13.5" customHeight="1">
      <c r="A35" s="1">
        <v>15</v>
      </c>
      <c r="B35" s="20"/>
      <c r="C35" s="47" t="s">
        <v>41</v>
      </c>
      <c r="D35" s="83" t="s">
        <v>33</v>
      </c>
      <c r="E35" s="80" t="s">
        <v>22</v>
      </c>
      <c r="F35" s="78">
        <v>80</v>
      </c>
      <c r="G35" s="76">
        <f>L35/$N$7</f>
        <v>3.305084745762712</v>
      </c>
      <c r="H35" s="79">
        <f>G35*F35</f>
        <v>264.40677966101697</v>
      </c>
      <c r="I35" s="25">
        <f>M35/$N$8</f>
        <v>6.510416666666667</v>
      </c>
      <c r="J35" s="25">
        <f>I35*F35</f>
        <v>520.8333333333334</v>
      </c>
      <c r="K35" s="25">
        <f>J35+H35</f>
        <v>785.2401129943503</v>
      </c>
      <c r="L35" s="43">
        <v>3.9</v>
      </c>
      <c r="M35" s="10">
        <v>5</v>
      </c>
      <c r="W35" s="19"/>
      <c r="X35" s="19"/>
    </row>
    <row r="36" spans="1:24" ht="13.5" customHeight="1">
      <c r="A36" s="1">
        <v>16</v>
      </c>
      <c r="B36" s="20"/>
      <c r="C36" s="20" t="s">
        <v>41</v>
      </c>
      <c r="D36" s="21" t="s">
        <v>34</v>
      </c>
      <c r="E36" s="22" t="s">
        <v>22</v>
      </c>
      <c r="F36" s="23">
        <v>76</v>
      </c>
      <c r="G36" s="24">
        <f>L36/$N$7</f>
        <v>6.186440677966102</v>
      </c>
      <c r="H36" s="25">
        <f>G36*F36</f>
        <v>470.1694915254238</v>
      </c>
      <c r="I36" s="25">
        <f>M36/$N$8</f>
        <v>6.510416666666667</v>
      </c>
      <c r="J36" s="25">
        <f>I36*F36</f>
        <v>494.7916666666667</v>
      </c>
      <c r="K36" s="25">
        <f>J36+H36</f>
        <v>964.9611581920905</v>
      </c>
      <c r="L36" s="43">
        <v>7.3</v>
      </c>
      <c r="M36" s="10">
        <v>5</v>
      </c>
      <c r="W36" s="19"/>
      <c r="X36" s="19"/>
    </row>
    <row r="37" spans="1:24" ht="13.5" customHeight="1">
      <c r="A37" s="1">
        <v>17</v>
      </c>
      <c r="B37" s="20"/>
      <c r="C37" s="20"/>
      <c r="D37" s="26" t="s">
        <v>40</v>
      </c>
      <c r="E37" s="22" t="s">
        <v>6</v>
      </c>
      <c r="F37" s="27">
        <v>0.7</v>
      </c>
      <c r="G37" s="24"/>
      <c r="H37" s="25">
        <f>SUM(H35:H36)*F37</f>
        <v>514.2033898305085</v>
      </c>
      <c r="I37" s="25"/>
      <c r="J37" s="25"/>
      <c r="K37" s="25">
        <f>H37</f>
        <v>514.2033898305085</v>
      </c>
      <c r="W37" s="19"/>
      <c r="X37" s="19"/>
    </row>
    <row r="38" spans="1:24" ht="13.5" customHeight="1">
      <c r="A38" s="1">
        <v>18</v>
      </c>
      <c r="B38" s="20"/>
      <c r="C38" s="20"/>
      <c r="D38" s="21" t="s">
        <v>26</v>
      </c>
      <c r="E38" s="22" t="s">
        <v>22</v>
      </c>
      <c r="F38" s="23">
        <f>F35</f>
        <v>80</v>
      </c>
      <c r="G38" s="24">
        <f>L38/$N$7</f>
        <v>1.8644067796610169</v>
      </c>
      <c r="H38" s="25">
        <f>G38*F38</f>
        <v>149.15254237288136</v>
      </c>
      <c r="I38" s="25">
        <f>M38/$N$8</f>
        <v>2.6041666666666665</v>
      </c>
      <c r="J38" s="25">
        <f>I38*F38</f>
        <v>208.33333333333331</v>
      </c>
      <c r="K38" s="25">
        <f>J38+H38</f>
        <v>357.48587570621464</v>
      </c>
      <c r="L38" s="69">
        <v>2.1999999999999997</v>
      </c>
      <c r="M38" s="10">
        <v>2</v>
      </c>
      <c r="W38" s="19"/>
      <c r="X38" s="19"/>
    </row>
    <row r="39" spans="1:24" ht="13.5" customHeight="1">
      <c r="A39" s="1">
        <v>19</v>
      </c>
      <c r="B39" s="20"/>
      <c r="C39" s="20"/>
      <c r="D39" s="21" t="s">
        <v>27</v>
      </c>
      <c r="E39" s="22" t="s">
        <v>22</v>
      </c>
      <c r="F39" s="23">
        <f>F36</f>
        <v>76</v>
      </c>
      <c r="G39" s="24">
        <f>L39/$N$7</f>
        <v>2.1186440677966103</v>
      </c>
      <c r="H39" s="25">
        <f>G39*F39</f>
        <v>161.0169491525424</v>
      </c>
      <c r="I39" s="25">
        <f>M39/$N$8</f>
        <v>2.6041666666666665</v>
      </c>
      <c r="J39" s="25">
        <f>I39*F39</f>
        <v>197.91666666666666</v>
      </c>
      <c r="K39" s="25">
        <f>J39+H39</f>
        <v>358.9336158192091</v>
      </c>
      <c r="L39" s="69">
        <v>2.5</v>
      </c>
      <c r="M39" s="10">
        <v>2</v>
      </c>
      <c r="W39" s="19"/>
      <c r="X39" s="19"/>
    </row>
    <row r="40" spans="1:24" ht="13.5" customHeight="1">
      <c r="A40" s="1">
        <v>20</v>
      </c>
      <c r="B40" s="20"/>
      <c r="C40" s="20"/>
      <c r="D40" s="26" t="s">
        <v>42</v>
      </c>
      <c r="E40" s="22" t="s">
        <v>6</v>
      </c>
      <c r="F40" s="27">
        <v>0.3</v>
      </c>
      <c r="G40" s="24"/>
      <c r="H40" s="25">
        <f>SUM(H38:H39)*F40</f>
        <v>93.05084745762711</v>
      </c>
      <c r="I40" s="25"/>
      <c r="J40" s="25"/>
      <c r="K40" s="25">
        <f>H40</f>
        <v>93.05084745762711</v>
      </c>
      <c r="W40" s="19"/>
      <c r="X40" s="19"/>
    </row>
    <row r="41" spans="1:24" ht="13.5" customHeight="1">
      <c r="A41" s="1">
        <v>21</v>
      </c>
      <c r="B41" s="20"/>
      <c r="C41" s="20"/>
      <c r="D41" s="41" t="s">
        <v>50</v>
      </c>
      <c r="E41" s="22" t="s">
        <v>4</v>
      </c>
      <c r="F41" s="23">
        <v>18</v>
      </c>
      <c r="G41" s="24">
        <f>L41/$N$7</f>
        <v>30.508474576271187</v>
      </c>
      <c r="H41" s="25">
        <f>G41*F41</f>
        <v>549.1525423728814</v>
      </c>
      <c r="I41" s="25">
        <f>M41/$N$8</f>
        <v>3.90625</v>
      </c>
      <c r="J41" s="25">
        <f>I41*F41</f>
        <v>70.3125</v>
      </c>
      <c r="K41" s="25">
        <f>J41+H41</f>
        <v>619.4650423728814</v>
      </c>
      <c r="L41" s="69">
        <v>36</v>
      </c>
      <c r="M41" s="69">
        <v>3</v>
      </c>
      <c r="W41" s="19"/>
      <c r="X41" s="19"/>
    </row>
    <row r="42" spans="4:24" ht="13.5" customHeight="1">
      <c r="D42" s="35" t="s">
        <v>5</v>
      </c>
      <c r="H42" s="29">
        <f>SUM(H35:H41)</f>
        <v>2201.1525423728813</v>
      </c>
      <c r="I42" s="29"/>
      <c r="J42" s="29">
        <f>SUM(J35:J41)</f>
        <v>1492.1875</v>
      </c>
      <c r="K42" s="29">
        <f>SUM(K35:K41)</f>
        <v>3693.3400423728817</v>
      </c>
      <c r="L42" s="69"/>
      <c r="M42" s="69"/>
      <c r="W42" s="19"/>
      <c r="X42" s="19"/>
    </row>
    <row r="43" spans="12:24" ht="13.5" customHeight="1">
      <c r="L43" s="69"/>
      <c r="M43" s="69"/>
      <c r="W43" s="19"/>
      <c r="X43" s="19"/>
    </row>
    <row r="44" spans="4:24" ht="13.5" customHeight="1">
      <c r="D44" s="28" t="s">
        <v>35</v>
      </c>
      <c r="L44" s="69"/>
      <c r="M44" s="69"/>
      <c r="W44" s="19"/>
      <c r="X44" s="19"/>
    </row>
    <row r="45" spans="1:24" ht="13.5" customHeight="1">
      <c r="A45" s="1">
        <v>22</v>
      </c>
      <c r="B45" s="20"/>
      <c r="C45" s="20"/>
      <c r="D45" s="41" t="s">
        <v>51</v>
      </c>
      <c r="E45" s="22" t="s">
        <v>22</v>
      </c>
      <c r="F45" s="23">
        <v>68</v>
      </c>
      <c r="G45" s="24">
        <f>L45/$N$7</f>
        <v>2.415254237288136</v>
      </c>
      <c r="H45" s="25">
        <f>G45*F45</f>
        <v>164.23728813559325</v>
      </c>
      <c r="I45" s="25">
        <f>M45/$N$8</f>
        <v>3.1250000000000004</v>
      </c>
      <c r="J45" s="25">
        <f>I45*F45</f>
        <v>212.50000000000003</v>
      </c>
      <c r="K45" s="25">
        <f>J45+H45</f>
        <v>376.7372881355933</v>
      </c>
      <c r="L45" s="69">
        <v>2.85</v>
      </c>
      <c r="M45" s="69">
        <v>2.4000000000000004</v>
      </c>
      <c r="W45" s="19"/>
      <c r="X45" s="19"/>
    </row>
    <row r="46" spans="1:24" ht="13.5" customHeight="1">
      <c r="A46" s="1">
        <v>23</v>
      </c>
      <c r="B46" s="20"/>
      <c r="C46" s="20"/>
      <c r="D46" s="26" t="s">
        <v>40</v>
      </c>
      <c r="E46" s="22" t="s">
        <v>6</v>
      </c>
      <c r="F46" s="27">
        <v>0.7</v>
      </c>
      <c r="G46" s="24"/>
      <c r="H46" s="25">
        <f>SUM(H45:H45)*F46</f>
        <v>114.96610169491527</v>
      </c>
      <c r="I46" s="25"/>
      <c r="J46" s="25"/>
      <c r="K46" s="25">
        <f>H46</f>
        <v>114.96610169491527</v>
      </c>
      <c r="L46" s="69"/>
      <c r="M46" s="69"/>
      <c r="W46" s="19"/>
      <c r="X46" s="19"/>
    </row>
    <row r="47" spans="1:24" ht="13.5" customHeight="1">
      <c r="A47" s="1">
        <v>24</v>
      </c>
      <c r="B47" s="20"/>
      <c r="C47" s="20"/>
      <c r="D47" s="21" t="s">
        <v>26</v>
      </c>
      <c r="E47" s="22" t="s">
        <v>22</v>
      </c>
      <c r="F47" s="23">
        <f>F45</f>
        <v>68</v>
      </c>
      <c r="G47" s="24">
        <f>L47/$N$7</f>
        <v>1.8644067796610169</v>
      </c>
      <c r="H47" s="25">
        <f>G47*F47</f>
        <v>126.77966101694915</v>
      </c>
      <c r="I47" s="25">
        <f>M47/$N$8</f>
        <v>0.9374999999999998</v>
      </c>
      <c r="J47" s="25">
        <f>I47*F47</f>
        <v>63.749999999999986</v>
      </c>
      <c r="K47" s="25">
        <f>J47+H47</f>
        <v>190.52966101694915</v>
      </c>
      <c r="L47" s="69">
        <v>2.1999999999999997</v>
      </c>
      <c r="M47" s="69">
        <v>0.7199999999999999</v>
      </c>
      <c r="W47" s="19"/>
      <c r="X47" s="19"/>
    </row>
    <row r="48" spans="1:24" ht="13.5" customHeight="1">
      <c r="A48" s="1">
        <v>25</v>
      </c>
      <c r="B48" s="20"/>
      <c r="C48" s="20"/>
      <c r="D48" s="26" t="s">
        <v>42</v>
      </c>
      <c r="E48" s="22" t="s">
        <v>6</v>
      </c>
      <c r="F48" s="27">
        <v>0.3</v>
      </c>
      <c r="G48" s="24"/>
      <c r="H48" s="25">
        <f>SUM(H47:H47)*F48</f>
        <v>38.03389830508474</v>
      </c>
      <c r="I48" s="25"/>
      <c r="J48" s="25"/>
      <c r="K48" s="25">
        <f>H48</f>
        <v>38.03389830508474</v>
      </c>
      <c r="L48" s="69"/>
      <c r="M48" s="69"/>
      <c r="W48" s="19"/>
      <c r="X48" s="19"/>
    </row>
    <row r="49" spans="4:24" ht="13.5" customHeight="1">
      <c r="D49" s="35" t="s">
        <v>5</v>
      </c>
      <c r="H49" s="29">
        <f>SUM(H45:H48)</f>
        <v>444.0169491525424</v>
      </c>
      <c r="I49" s="29"/>
      <c r="J49" s="29">
        <f>SUM(J45:J48)</f>
        <v>276.25</v>
      </c>
      <c r="K49" s="29">
        <f>SUM(K45:K48)</f>
        <v>720.2669491525425</v>
      </c>
      <c r="W49" s="19"/>
      <c r="X49" s="19"/>
    </row>
    <row r="50" spans="23:24" ht="13.5" customHeight="1">
      <c r="W50" s="19"/>
      <c r="X50" s="19"/>
    </row>
    <row r="51" spans="4:24" ht="13.5" customHeight="1">
      <c r="D51" s="42"/>
      <c r="E51" s="36"/>
      <c r="F51" s="37"/>
      <c r="G51" s="38"/>
      <c r="H51" s="39"/>
      <c r="I51" s="39"/>
      <c r="J51" s="39"/>
      <c r="K51" s="39"/>
      <c r="L51" s="40"/>
      <c r="M51" s="40"/>
      <c r="N51" s="40"/>
      <c r="W51" s="19"/>
      <c r="X51" s="19"/>
    </row>
    <row r="52" spans="4:24" ht="13.5" customHeight="1">
      <c r="D52" s="30" t="s">
        <v>29</v>
      </c>
      <c r="H52" s="31"/>
      <c r="K52" s="31">
        <f>K17+K31+K42+K49</f>
        <v>72127.42012711865</v>
      </c>
      <c r="W52" s="19"/>
      <c r="X52" s="19"/>
    </row>
    <row r="53" spans="4:24" ht="13.5" customHeight="1">
      <c r="D53" s="30" t="s">
        <v>30</v>
      </c>
      <c r="F53" s="32">
        <v>0.01</v>
      </c>
      <c r="H53" s="31"/>
      <c r="K53" s="31">
        <f>(H17+H31+H42+H49)*F53</f>
        <v>545.8085762711864</v>
      </c>
      <c r="W53" s="19"/>
      <c r="X53" s="19"/>
    </row>
    <row r="54" spans="4:24" ht="13.5" customHeight="1">
      <c r="D54" s="30" t="s">
        <v>7</v>
      </c>
      <c r="F54" s="33"/>
      <c r="K54" s="31">
        <f>SUM(K52:K53)</f>
        <v>72673.22870338983</v>
      </c>
      <c r="W54" s="19"/>
      <c r="X54" s="19"/>
    </row>
    <row r="55" spans="4:24" ht="13.5" customHeight="1">
      <c r="D55" s="30"/>
      <c r="F55" s="33"/>
      <c r="K55" s="31"/>
      <c r="W55" s="19"/>
      <c r="X55" s="19"/>
    </row>
    <row r="56" spans="4:24" ht="13.5" customHeight="1">
      <c r="D56" s="30" t="s">
        <v>31</v>
      </c>
      <c r="F56" s="32">
        <v>0.06</v>
      </c>
      <c r="K56" s="31">
        <f>K54*F56</f>
        <v>4360.39372220339</v>
      </c>
      <c r="W56" s="19"/>
      <c r="X56" s="19"/>
    </row>
    <row r="57" spans="4:24" ht="13.5" customHeight="1">
      <c r="D57" s="30" t="s">
        <v>7</v>
      </c>
      <c r="F57" s="32"/>
      <c r="K57" s="31">
        <f>SUM(K54:K56)</f>
        <v>77033.62242559322</v>
      </c>
      <c r="W57" s="19"/>
      <c r="X57" s="19"/>
    </row>
    <row r="58" spans="4:24" ht="13.5" customHeight="1">
      <c r="D58" s="30"/>
      <c r="F58" s="32"/>
      <c r="K58" s="31"/>
      <c r="W58" s="19"/>
      <c r="X58" s="19"/>
    </row>
    <row r="59" spans="4:24" ht="13.5" customHeight="1">
      <c r="D59" s="30" t="s">
        <v>32</v>
      </c>
      <c r="F59" s="32">
        <v>0.06</v>
      </c>
      <c r="K59" s="31">
        <f>K57*F59</f>
        <v>4622.0173455355925</v>
      </c>
      <c r="W59" s="19"/>
      <c r="X59" s="19"/>
    </row>
    <row r="60" spans="4:24" ht="13.5" customHeight="1">
      <c r="D60" s="30" t="s">
        <v>7</v>
      </c>
      <c r="F60" s="32"/>
      <c r="K60" s="31">
        <f>SUM(K57:K59)</f>
        <v>81655.63977112882</v>
      </c>
      <c r="W60" s="19"/>
      <c r="X60" s="19"/>
    </row>
    <row r="61" spans="4:24" ht="13.5" customHeight="1">
      <c r="D61" s="30"/>
      <c r="F61" s="32"/>
      <c r="K61" s="31"/>
      <c r="W61" s="19"/>
      <c r="X61" s="19"/>
    </row>
    <row r="62" spans="4:24" ht="13.5" customHeight="1">
      <c r="D62" s="30" t="s">
        <v>8</v>
      </c>
      <c r="F62" s="32">
        <v>0.18</v>
      </c>
      <c r="K62" s="31">
        <f>K60*F62</f>
        <v>14698.015158803186</v>
      </c>
      <c r="W62" s="19"/>
      <c r="X62" s="19"/>
    </row>
    <row r="63" spans="4:24" ht="13.5" customHeight="1">
      <c r="D63" s="30"/>
      <c r="K63" s="31"/>
      <c r="W63" s="19"/>
      <c r="X63" s="19"/>
    </row>
    <row r="64" spans="4:24" ht="13.5" customHeight="1">
      <c r="D64" s="30" t="s">
        <v>9</v>
      </c>
      <c r="K64" s="31">
        <f>SUM(K60:K63)</f>
        <v>96353.654929932</v>
      </c>
      <c r="W64" s="19"/>
      <c r="X64" s="19"/>
    </row>
    <row r="65" spans="23:24" ht="13.5" customHeight="1">
      <c r="W65" s="19"/>
      <c r="X65" s="19"/>
    </row>
    <row r="66" spans="4:24" ht="13.5" customHeight="1">
      <c r="D66" s="34" t="s">
        <v>10</v>
      </c>
      <c r="W66" s="19"/>
      <c r="X66" s="19"/>
    </row>
    <row r="67" spans="4:24" ht="13.5" customHeight="1">
      <c r="D67" s="34"/>
      <c r="W67" s="19"/>
      <c r="X67" s="19"/>
    </row>
    <row r="68" spans="4:24" ht="26.25" customHeight="1">
      <c r="D68" s="86"/>
      <c r="E68" s="86"/>
      <c r="F68" s="86"/>
      <c r="G68" s="86"/>
      <c r="H68" s="86"/>
      <c r="I68" s="86"/>
      <c r="J68" s="86"/>
      <c r="W68" s="19"/>
      <c r="X68" s="19"/>
    </row>
    <row r="69" spans="4:24" ht="13.5" customHeight="1">
      <c r="D69" s="52"/>
      <c r="E69" s="54"/>
      <c r="F69" s="52"/>
      <c r="G69" s="52"/>
      <c r="H69" s="39"/>
      <c r="I69" s="39"/>
      <c r="J69" s="39"/>
      <c r="W69" s="19"/>
      <c r="X69" s="19"/>
    </row>
    <row r="70" spans="4:24" ht="14.25">
      <c r="D70" s="52"/>
      <c r="E70" s="53"/>
      <c r="F70" s="52"/>
      <c r="G70" s="39"/>
      <c r="H70" s="39"/>
      <c r="I70" s="39"/>
      <c r="J70" s="39"/>
      <c r="W70" s="19"/>
      <c r="X70" s="19"/>
    </row>
    <row r="71" spans="4:24" ht="13.5">
      <c r="D71" s="34"/>
      <c r="W71" s="19"/>
      <c r="X71" s="19"/>
    </row>
    <row r="72" spans="4:24" ht="13.5">
      <c r="D72" s="34"/>
      <c r="W72" s="19"/>
      <c r="X72" s="19"/>
    </row>
    <row r="73" spans="4:24" ht="13.5">
      <c r="D73" s="34"/>
      <c r="W73" s="19"/>
      <c r="X73" s="19"/>
    </row>
    <row r="74" ht="13.5">
      <c r="D74" s="34"/>
    </row>
  </sheetData>
  <sheetProtection/>
  <mergeCells count="1">
    <mergeCell ref="D68:J68"/>
  </mergeCells>
  <printOptions/>
  <pageMargins left="0.1968503937007874" right="0" top="0" bottom="0" header="0" footer="0"/>
  <pageSetup horizontalDpi="600" verticalDpi="600" orientation="landscape" paperSize="9" scale="84" r:id="rId1"/>
  <ignoredErrors>
    <ignoredError sqref="H25:K25 H38 I37:K37 H49:K49 H46:K46 J38:K38 H48:K48 H47 J47:K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Company</dc:creator>
  <cp:keywords/>
  <dc:description/>
  <cp:lastModifiedBy>Mari Chutkerashvili</cp:lastModifiedBy>
  <cp:lastPrinted>2023-02-23T14:47:45Z</cp:lastPrinted>
  <dcterms:created xsi:type="dcterms:W3CDTF">2006-03-05T07:37:21Z</dcterms:created>
  <dcterms:modified xsi:type="dcterms:W3CDTF">2023-02-23T14:55:45Z</dcterms:modified>
  <cp:category/>
  <cp:version/>
  <cp:contentType/>
  <cp:contentStatus/>
</cp:coreProperties>
</file>