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eradze.BKHOLDING\Downloads\"/>
    </mc:Choice>
  </mc:AlternateContent>
  <xr:revisionPtr revIDLastSave="0" documentId="13_ncr:1_{4EE31B81-3356-455F-9054-83A33BA1D7B0}" xr6:coauthVersionLast="47" xr6:coauthVersionMax="47" xr10:uidLastSave="{00000000-0000-0000-0000-000000000000}"/>
  <bookViews>
    <workbookView xWindow="-93" yWindow="-93" windowWidth="25786" windowHeight="13866" activeTab="2" xr2:uid="{29D7C5A3-6459-4ECE-9495-5812E39B7665}"/>
  </bookViews>
  <sheets>
    <sheet name="კრებსითი" sheetId="3" r:id="rId1"/>
    <sheet name="კონსტრუქცია" sheetId="1" r:id="rId2"/>
    <sheet name="არქიტექტურა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E32" i="2" s="1"/>
  <c r="E73" i="2"/>
  <c r="E74" i="2"/>
  <c r="E75" i="2"/>
  <c r="E76" i="2"/>
  <c r="E72" i="2"/>
  <c r="E68" i="2"/>
  <c r="E69" i="2"/>
  <c r="E70" i="2"/>
  <c r="E67" i="2"/>
  <c r="E63" i="2"/>
  <c r="E64" i="2"/>
  <c r="E65" i="2"/>
  <c r="E62" i="2"/>
  <c r="E33" i="2" l="1"/>
  <c r="E60" i="2" l="1"/>
  <c r="E59" i="2"/>
  <c r="E58" i="2"/>
  <c r="E56" i="2"/>
  <c r="E55" i="2"/>
  <c r="D46" i="2"/>
  <c r="D42" i="2"/>
  <c r="E36" i="2"/>
  <c r="E38" i="2"/>
  <c r="E30" i="2"/>
  <c r="D27" i="2"/>
  <c r="E27" i="2" s="1"/>
  <c r="E28" i="2" s="1"/>
  <c r="E39" i="2" l="1"/>
  <c r="E41" i="2"/>
  <c r="K80" i="2" l="1"/>
  <c r="E44" i="2"/>
  <c r="E42" i="2"/>
  <c r="E45" i="2" l="1"/>
  <c r="E49" i="2"/>
  <c r="E46" i="2"/>
  <c r="E50" i="2" l="1"/>
  <c r="E52" i="2"/>
  <c r="E47" i="2"/>
  <c r="E51" i="2" l="1"/>
  <c r="E25" i="2" l="1"/>
  <c r="E24" i="2"/>
  <c r="E22" i="2"/>
  <c r="E21" i="2"/>
  <c r="E19" i="2"/>
  <c r="E18" i="2"/>
  <c r="E16" i="2"/>
  <c r="E15" i="2"/>
  <c r="E13" i="2"/>
  <c r="E12" i="2"/>
  <c r="E10" i="2"/>
  <c r="E9" i="2"/>
  <c r="I80" i="2"/>
  <c r="E23" i="2" l="1"/>
  <c r="E17" i="2"/>
  <c r="E11" i="2"/>
  <c r="G80" i="2" l="1"/>
  <c r="L80" i="2"/>
  <c r="L81" i="2" s="1"/>
  <c r="L82" i="2" s="1"/>
  <c r="I74" i="1"/>
  <c r="L83" i="2" l="1"/>
  <c r="L84" i="2" s="1"/>
  <c r="L85" i="2" s="1"/>
  <c r="L86" i="2" s="1"/>
  <c r="L87" i="2" s="1"/>
  <c r="L88" i="2" s="1"/>
  <c r="C7" i="3" s="1"/>
  <c r="E69" i="1"/>
  <c r="E68" i="1"/>
  <c r="E66" i="1"/>
  <c r="E65" i="1"/>
  <c r="E64" i="1"/>
  <c r="E63" i="1"/>
  <c r="E60" i="1"/>
  <c r="E58" i="1"/>
  <c r="E61" i="1"/>
  <c r="E57" i="1"/>
  <c r="E56" i="1"/>
  <c r="E55" i="1"/>
  <c r="E52" i="1"/>
  <c r="E51" i="1"/>
  <c r="E50" i="1"/>
  <c r="E53" i="1"/>
  <c r="E49" i="1"/>
  <c r="E48" i="1"/>
  <c r="E47" i="1"/>
  <c r="E44" i="1"/>
  <c r="E42" i="1"/>
  <c r="E36" i="1"/>
  <c r="E34" i="1"/>
  <c r="E28" i="1"/>
  <c r="E45" i="1"/>
  <c r="E41" i="1"/>
  <c r="E40" i="1"/>
  <c r="E39" i="1"/>
  <c r="E37" i="1"/>
  <c r="E33" i="1"/>
  <c r="E32" i="1"/>
  <c r="E31" i="1"/>
  <c r="E11" i="1" l="1"/>
  <c r="E17" i="1"/>
  <c r="E14" i="1"/>
  <c r="E9" i="1"/>
  <c r="E20" i="1" l="1"/>
  <c r="E23" i="1" s="1"/>
  <c r="E13" i="1"/>
  <c r="E15" i="1"/>
  <c r="E18" i="1"/>
  <c r="K74" i="1" l="1"/>
  <c r="L74" i="1"/>
  <c r="G74" i="1"/>
  <c r="E29" i="1"/>
  <c r="E24" i="1"/>
  <c r="E25" i="1"/>
  <c r="L75" i="1" l="1"/>
  <c r="L76" i="1" s="1"/>
  <c r="L77" i="1" s="1"/>
  <c r="L78" i="1" s="1"/>
  <c r="L79" i="1" s="1"/>
  <c r="L80" i="1" s="1"/>
  <c r="L81" i="1" s="1"/>
  <c r="L82" i="1" s="1"/>
  <c r="C6" i="3" s="1"/>
  <c r="C8" i="3" s="1"/>
</calcChain>
</file>

<file path=xl/sharedStrings.xml><?xml version="1.0" encoding="utf-8"?>
<sst xmlns="http://schemas.openxmlformats.org/spreadsheetml/2006/main" count="317" uniqueCount="122">
  <si>
    <t>##</t>
  </si>
  <si>
    <t>სამუშაოთა აღწერა</t>
  </si>
  <si>
    <t>განზ. ერთ.</t>
  </si>
  <si>
    <t>რაოდენობა</t>
  </si>
  <si>
    <t>მასალები</t>
  </si>
  <si>
    <t>მუშაობა</t>
  </si>
  <si>
    <t>ტრანსპორტი და მექანიზმი</t>
  </si>
  <si>
    <t>სულ                             აშშ დოლარი</t>
  </si>
  <si>
    <t>ნორმა</t>
  </si>
  <si>
    <t>სულ</t>
  </si>
  <si>
    <t>ერთ. ფასი</t>
  </si>
  <si>
    <t>მიწის მოჭრა და დატვირთვა ავტომანქანაზე ექსკავატორით და გატანა</t>
  </si>
  <si>
    <t>მ3</t>
  </si>
  <si>
    <t>ექსკავატორი 0.65 მ3 კოვშით</t>
  </si>
  <si>
    <t>მიწის დამუშავება ხელით</t>
  </si>
  <si>
    <t>მიწის გატანა 20 კმ დისტანციაზე</t>
  </si>
  <si>
    <t>ტ</t>
  </si>
  <si>
    <t>ღორღის ფენილის მოწყობა</t>
  </si>
  <si>
    <t>მოსწორება</t>
  </si>
  <si>
    <t>ხრეშის   დატკეპვნა პნევმო სატკეპნით</t>
  </si>
  <si>
    <t xml:space="preserve">ჰიდროიზოლაციის მოწყობა </t>
  </si>
  <si>
    <t>m2</t>
  </si>
  <si>
    <t>ჰიდროიზოლაცია</t>
  </si>
  <si>
    <t>სხვა მასალა</t>
  </si>
  <si>
    <t xml:space="preserve">რ/ბ საძირკვლის ფილის მოწყობა </t>
  </si>
  <si>
    <t>ბეტონი B 7.5</t>
  </si>
  <si>
    <t>ბეტონი 30 W6</t>
  </si>
  <si>
    <t>ფანერა</t>
  </si>
  <si>
    <t>მ2</t>
  </si>
  <si>
    <t>H კოჭი</t>
  </si>
  <si>
    <t>შემკრავი მავთული</t>
  </si>
  <si>
    <t>კგ</t>
  </si>
  <si>
    <t>ტნ</t>
  </si>
  <si>
    <t>ყალიბი</t>
  </si>
  <si>
    <t xml:space="preserve"> შემკრავი მავთული</t>
  </si>
  <si>
    <t>არმატურა A 240C Æ6÷Æ8</t>
  </si>
  <si>
    <t>არმატურა A 500C Æ8÷Æ10</t>
  </si>
  <si>
    <t>არმატურა A 500C Æ12÷Æ32</t>
  </si>
  <si>
    <t>ბეტონი B25</t>
  </si>
  <si>
    <t>რ/ბ კედელი  ზეძირკველი</t>
  </si>
  <si>
    <t xml:space="preserve">რ/ბ სვეტი  </t>
  </si>
  <si>
    <t>რ/ბ გადახურვა</t>
  </si>
  <si>
    <t>რ/ბ დიაფრაგმა</t>
  </si>
  <si>
    <t>რ/ბ კიბე</t>
  </si>
  <si>
    <t>კოშკურა ამწე</t>
  </si>
  <si>
    <t xml:space="preserve">დღიური მუშა ხელი </t>
  </si>
  <si>
    <t>კ/დ</t>
  </si>
  <si>
    <t>შრომის დაცვა და უსაფრთხოების ტექნიკა</t>
  </si>
  <si>
    <t>ზედნადები ხარჯები</t>
  </si>
  <si>
    <t>მოგება</t>
  </si>
  <si>
    <t>დღგ</t>
  </si>
  <si>
    <t>მთლიანი ღირებულება  (დღგ-ს ჩათვლით)</t>
  </si>
  <si>
    <t>m3</t>
  </si>
  <si>
    <t>უკუჩაყრა (ღორღი)</t>
  </si>
  <si>
    <t>რ/ბ კონსტრუქცია</t>
  </si>
  <si>
    <t>ბლოკი 200*200*400</t>
  </si>
  <si>
    <t>ცალი</t>
  </si>
  <si>
    <t>ქვიშა</t>
  </si>
  <si>
    <t>ცემენტი</t>
  </si>
  <si>
    <t>ქაფი პოლიურეთანის 750მლ</t>
  </si>
  <si>
    <t>ტონა</t>
  </si>
  <si>
    <t>არმატურა А500С</t>
  </si>
  <si>
    <t>30 მმ სისქის კედელი წყობა ბლოკით</t>
  </si>
  <si>
    <t>ინვენტარული ხარაჩოს მოწყობა</t>
  </si>
  <si>
    <t>ორთქლიზოლაციის ფენის მოწყობა სისქით 3მმ</t>
  </si>
  <si>
    <t>კვ.მ</t>
  </si>
  <si>
    <t>ორთქლიზოლაციის ფენა 3მმ</t>
  </si>
  <si>
    <t xml:space="preserve">თბოიზოლაციის ფენის მოწყობა  XPS (2 ფენა სისქით 100 მმ) </t>
  </si>
  <si>
    <t xml:space="preserve">თბოიზოლაციის   XPS (2 ფენა სისქით 100 მმ) </t>
  </si>
  <si>
    <t xml:space="preserve">პემზის ფენილის მოწყობა </t>
  </si>
  <si>
    <t>პემზა</t>
  </si>
  <si>
    <t>კბ.მ</t>
  </si>
  <si>
    <t>არმირებული მოჭიმვის მოწყობა სისქით 60მმ</t>
  </si>
  <si>
    <t>არმატურის ბადე</t>
  </si>
  <si>
    <t>7</t>
  </si>
  <si>
    <t xml:space="preserve">“ტექნოპლასტი“ 6მმ I ფენა </t>
  </si>
  <si>
    <t xml:space="preserve">“ტექნოპლასტი“ 6მმ II ფენა </t>
  </si>
  <si>
    <t>პრაიმერი</t>
  </si>
  <si>
    <t>6</t>
  </si>
  <si>
    <t xml:space="preserve">ბაზალტის  ფილა  </t>
  </si>
  <si>
    <t>წებო-ცემენტი</t>
  </si>
  <si>
    <t xml:space="preserve">ტრავერტინის  ფილა  </t>
  </si>
  <si>
    <t>Sylitol Konzentrat 111  (ზედაპირის დასამუშავებელი გრუნტი)</t>
  </si>
  <si>
    <t>Leichtgrundputz 170 (სალესი ფითხი)</t>
  </si>
  <si>
    <t>კუთხოვანა ბადით</t>
  </si>
  <si>
    <t>Putzgrund 610 (დეკორატიული ბათქაშის გრუნტი)</t>
  </si>
  <si>
    <t>Mineralleichtputz K+R (დეკორატიული ბათქაში)</t>
  </si>
  <si>
    <t>Sylitol Finish 130 (ფასადის საღებავი)</t>
  </si>
  <si>
    <t>სხვა დამხმარე მასალები</t>
  </si>
  <si>
    <t>მინაბოჭკოვანი ბადე</t>
  </si>
  <si>
    <t>10</t>
  </si>
  <si>
    <t xml:space="preserve">ფასადის კედლების ლესვა ფითხით </t>
  </si>
  <si>
    <t>ლ</t>
  </si>
  <si>
    <t>მ</t>
  </si>
  <si>
    <t xml:space="preserve"> მიუნხენი</t>
  </si>
  <si>
    <t xml:space="preserve">ცემენტი </t>
  </si>
  <si>
    <t>კედლის საიზოლაციო ლენტი</t>
  </si>
  <si>
    <t>კუბ.მ</t>
  </si>
  <si>
    <t xml:space="preserve">ფასადის ფერდილების ლესვა ქვიშა ცემენტის ხსნარით </t>
  </si>
  <si>
    <t>8</t>
  </si>
  <si>
    <t xml:space="preserve"> იატაკის მჭიმის მოწყობა ქვიშა-ცემენტის ხსნარით </t>
  </si>
  <si>
    <t>ალუმინის ვიტრაჟის მოწყობა</t>
  </si>
  <si>
    <t>№</t>
  </si>
  <si>
    <t>სამუშაოს დასახელება</t>
  </si>
  <si>
    <t>ღირებულება</t>
  </si>
  <si>
    <t>კონსტრუქცია</t>
  </si>
  <si>
    <t>არქიტექტურა</t>
  </si>
  <si>
    <t>ჯამი</t>
  </si>
  <si>
    <t>EU</t>
  </si>
  <si>
    <t>%</t>
  </si>
  <si>
    <t>ღორღი</t>
  </si>
  <si>
    <t>თვე</t>
  </si>
  <si>
    <t>პარაპეტის მოპირკეთება  ბაზალტის ფილებით</t>
  </si>
  <si>
    <t>ცემენტი m300</t>
  </si>
  <si>
    <t>20 მმ სისქის კედელი წყობა ბლოკით</t>
  </si>
  <si>
    <t>10 მმ სისქის კედელი წყობა ბლოკით</t>
  </si>
  <si>
    <t xml:space="preserve"> ფასადის ლესვა ქვიშა ცემენტის ხსნარით </t>
  </si>
  <si>
    <t>ჰიდროიზოლაცია 2 ფენა “ტექნოპლასტი“ ან (სხვა ანალოგიური მასალა)  6მმ</t>
  </si>
  <si>
    <t xml:space="preserve"> ფასადის მოპირკეთება  ტრავერტინი ფილებით</t>
  </si>
  <si>
    <t>საძირკვლის ფილა</t>
  </si>
  <si>
    <t>ბლოკი 300*200*400</t>
  </si>
  <si>
    <t>ბლოკი 100*200*400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</si>
</sst>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[$$-409]* #,##0.00_ ;_-[$$-409]* \-#,##0.00\ ;_-[$$-409]* &quot;-&quot;??_ ;_-@_ "/>
    <numFmt numFmtId="166" formatCode="0.0%"/>
    <numFmt numFmtId="167" formatCode="_([$$-409]* #,##0.00_);_([$$-409]* \(#,##0.00\);_([$$-409]* &quot;-&quot;??_);_(@_)"/>
    <numFmt numFmtId="168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achveulebrivi Thin"/>
      <family val="2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</cellStyleXfs>
  <cellXfs count="185">
    <xf numFmtId="0" fontId="0" fillId="0" borderId="0" xfId="0"/>
    <xf numFmtId="0" fontId="3" fillId="0" borderId="0" xfId="0" applyFont="1"/>
    <xf numFmtId="44" fontId="5" fillId="0" borderId="1" xfId="1" applyNumberFormat="1" applyFont="1" applyFill="1" applyBorder="1" applyAlignment="1">
      <alignment horizontal="center" vertical="center" wrapText="1"/>
    </xf>
    <xf numFmtId="44" fontId="5" fillId="0" borderId="3" xfId="1" applyNumberFormat="1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44" fontId="0" fillId="0" borderId="3" xfId="2" applyFont="1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top" wrapText="1"/>
    </xf>
    <xf numFmtId="44" fontId="9" fillId="0" borderId="1" xfId="2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 wrapText="1"/>
    </xf>
    <xf numFmtId="44" fontId="10" fillId="2" borderId="1" xfId="2" applyFont="1" applyFill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44" fontId="9" fillId="0" borderId="4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10" fillId="0" borderId="1" xfId="2" applyFont="1" applyFill="1" applyBorder="1" applyAlignment="1">
      <alignment vertical="center" wrapText="1"/>
    </xf>
    <xf numFmtId="44" fontId="10" fillId="0" borderId="3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2" applyFont="1" applyFill="1" applyBorder="1" applyAlignment="1">
      <alignment horizontal="center" vertical="top" wrapText="1"/>
    </xf>
    <xf numFmtId="44" fontId="0" fillId="0" borderId="1" xfId="0" applyNumberFormat="1" applyBorder="1"/>
    <xf numFmtId="43" fontId="4" fillId="4" borderId="7" xfId="1" applyFont="1" applyFill="1" applyBorder="1" applyAlignment="1">
      <alignment vertical="center" wrapText="1"/>
    </xf>
    <xf numFmtId="165" fontId="4" fillId="4" borderId="7" xfId="1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 wrapText="1"/>
    </xf>
    <xf numFmtId="167" fontId="0" fillId="0" borderId="1" xfId="0" applyNumberFormat="1" applyBorder="1"/>
    <xf numFmtId="165" fontId="0" fillId="0" borderId="1" xfId="0" applyNumberFormat="1" applyBorder="1"/>
    <xf numFmtId="43" fontId="4" fillId="0" borderId="9" xfId="1" applyFont="1" applyBorder="1" applyAlignment="1">
      <alignment vertical="center" wrapText="1"/>
    </xf>
    <xf numFmtId="165" fontId="0" fillId="5" borderId="1" xfId="0" applyNumberFormat="1" applyFill="1" applyBorder="1"/>
    <xf numFmtId="0" fontId="2" fillId="0" borderId="1" xfId="0" applyFont="1" applyBorder="1" applyAlignment="1">
      <alignment horizontal="center" vertical="center"/>
    </xf>
    <xf numFmtId="44" fontId="0" fillId="0" borderId="0" xfId="2" applyFont="1"/>
    <xf numFmtId="44" fontId="7" fillId="2" borderId="1" xfId="2" applyFont="1" applyFill="1" applyBorder="1" applyAlignment="1">
      <alignment horizontal="center" vertical="center" wrapText="1"/>
    </xf>
    <xf numFmtId="44" fontId="4" fillId="4" borderId="7" xfId="2" applyFont="1" applyFill="1" applyBorder="1" applyAlignment="1">
      <alignment horizontal="center" vertical="center"/>
    </xf>
    <xf numFmtId="44" fontId="4" fillId="0" borderId="1" xfId="2" applyFont="1" applyBorder="1" applyAlignment="1">
      <alignment vertical="center" wrapText="1"/>
    </xf>
    <xf numFmtId="44" fontId="4" fillId="0" borderId="9" xfId="2" applyFont="1" applyBorder="1" applyAlignment="1">
      <alignment vertical="center" wrapText="1"/>
    </xf>
    <xf numFmtId="44" fontId="4" fillId="4" borderId="7" xfId="2" applyFont="1" applyFill="1" applyBorder="1" applyAlignment="1">
      <alignment vertical="center" wrapText="1"/>
    </xf>
    <xf numFmtId="44" fontId="0" fillId="0" borderId="1" xfId="2" applyFont="1" applyBorder="1"/>
    <xf numFmtId="44" fontId="7" fillId="2" borderId="1" xfId="2" applyFont="1" applyFill="1" applyBorder="1" applyAlignment="1">
      <alignment vertical="center" wrapText="1"/>
    </xf>
    <xf numFmtId="44" fontId="5" fillId="0" borderId="3" xfId="2" applyFont="1" applyFill="1" applyBorder="1" applyAlignment="1">
      <alignment horizontal="center" vertical="top" wrapText="1"/>
    </xf>
    <xf numFmtId="44" fontId="5" fillId="0" borderId="3" xfId="2" applyFont="1" applyFill="1" applyBorder="1" applyAlignment="1">
      <alignment horizontal="center" vertical="center" wrapText="1"/>
    </xf>
    <xf numFmtId="44" fontId="10" fillId="2" borderId="3" xfId="2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top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5" xfId="0" applyBorder="1"/>
    <xf numFmtId="44" fontId="0" fillId="0" borderId="5" xfId="2" applyFont="1" applyBorder="1"/>
    <xf numFmtId="44" fontId="10" fillId="2" borderId="5" xfId="2" applyFont="1" applyFill="1" applyBorder="1" applyAlignment="1">
      <alignment horizontal="center" vertical="center" wrapText="1"/>
    </xf>
    <xf numFmtId="44" fontId="10" fillId="0" borderId="5" xfId="2" applyFont="1" applyFill="1" applyBorder="1" applyAlignment="1">
      <alignment horizontal="center" vertical="center" wrapText="1"/>
    </xf>
    <xf numFmtId="44" fontId="9" fillId="0" borderId="5" xfId="2" applyFont="1" applyFill="1" applyBorder="1" applyAlignment="1">
      <alignment horizontal="center" vertical="center" wrapText="1"/>
    </xf>
    <xf numFmtId="44" fontId="0" fillId="0" borderId="0" xfId="0" applyNumberFormat="1"/>
    <xf numFmtId="0" fontId="2" fillId="0" borderId="0" xfId="0" applyFont="1" applyAlignment="1">
      <alignment horizontal="center" vertical="center"/>
    </xf>
    <xf numFmtId="44" fontId="2" fillId="0" borderId="1" xfId="2" applyFont="1" applyBorder="1"/>
    <xf numFmtId="44" fontId="2" fillId="0" borderId="0" xfId="2" applyFont="1"/>
    <xf numFmtId="0" fontId="6" fillId="3" borderId="2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9" fillId="0" borderId="1" xfId="2" applyFont="1" applyFill="1" applyBorder="1" applyAlignment="1">
      <alignment horizontal="center" vertical="center"/>
    </xf>
    <xf numFmtId="44" fontId="9" fillId="0" borderId="1" xfId="2" applyFont="1" applyFill="1" applyBorder="1" applyAlignment="1">
      <alignment vertical="center"/>
    </xf>
    <xf numFmtId="44" fontId="7" fillId="0" borderId="4" xfId="2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vertical="center" wrapText="1"/>
    </xf>
    <xf numFmtId="44" fontId="7" fillId="0" borderId="4" xfId="2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4" fontId="7" fillId="0" borderId="1" xfId="2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4" fontId="9" fillId="0" borderId="1" xfId="2" applyFont="1" applyBorder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44" fontId="7" fillId="0" borderId="4" xfId="2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3" fontId="7" fillId="0" borderId="1" xfId="4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vertical="center" wrapText="1"/>
    </xf>
    <xf numFmtId="44" fontId="7" fillId="4" borderId="7" xfId="2" applyFont="1" applyFill="1" applyBorder="1" applyAlignment="1">
      <alignment vertical="center" wrapText="1"/>
    </xf>
    <xf numFmtId="44" fontId="7" fillId="4" borderId="7" xfId="2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44" fontId="7" fillId="0" borderId="1" xfId="2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9" fontId="7" fillId="0" borderId="9" xfId="0" applyNumberFormat="1" applyFont="1" applyBorder="1" applyAlignment="1">
      <alignment horizontal="center" vertical="center" wrapText="1"/>
    </xf>
    <xf numFmtId="43" fontId="7" fillId="0" borderId="9" xfId="1" applyFont="1" applyBorder="1" applyAlignment="1">
      <alignment vertical="center" wrapText="1"/>
    </xf>
    <xf numFmtId="44" fontId="7" fillId="0" borderId="9" xfId="2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3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4" borderId="7" xfId="0" applyFont="1" applyFill="1" applyBorder="1" applyAlignment="1">
      <alignment vertical="center" wrapText="1"/>
    </xf>
    <xf numFmtId="2" fontId="15" fillId="0" borderId="1" xfId="3" applyNumberFormat="1" applyFont="1" applyBorder="1" applyAlignment="1" applyProtection="1">
      <alignment vertical="center" wrapText="1"/>
      <protection locked="0"/>
    </xf>
    <xf numFmtId="0" fontId="15" fillId="0" borderId="9" xfId="0" applyFont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9" fillId="4" borderId="6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horizontal="center" vertical="center" wrapText="1"/>
    </xf>
    <xf numFmtId="43" fontId="21" fillId="4" borderId="7" xfId="1" applyFont="1" applyFill="1" applyBorder="1" applyAlignment="1">
      <alignment horizontal="center" vertical="center" wrapText="1"/>
    </xf>
    <xf numFmtId="43" fontId="20" fillId="4" borderId="7" xfId="1" applyFont="1" applyFill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 wrapText="1"/>
    </xf>
    <xf numFmtId="43" fontId="20" fillId="0" borderId="1" xfId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0" fillId="0" borderId="1" xfId="3" applyNumberFormat="1" applyFont="1" applyBorder="1" applyAlignment="1" applyProtection="1">
      <alignment vertical="center" wrapText="1"/>
      <protection locked="0"/>
    </xf>
    <xf numFmtId="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9" fontId="22" fillId="0" borderId="9" xfId="0" applyNumberFormat="1" applyFont="1" applyBorder="1" applyAlignment="1">
      <alignment horizontal="center" vertical="center" wrapText="1"/>
    </xf>
    <xf numFmtId="43" fontId="21" fillId="0" borderId="9" xfId="1" applyFont="1" applyBorder="1" applyAlignment="1">
      <alignment horizontal="center" vertical="center" wrapText="1"/>
    </xf>
    <xf numFmtId="43" fontId="20" fillId="0" borderId="9" xfId="1" applyFont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7" fillId="2" borderId="1" xfId="0" applyNumberFormat="1" applyFont="1" applyFill="1" applyBorder="1" applyAlignment="1">
      <alignment horizontal="right" vertical="center" wrapText="1"/>
    </xf>
    <xf numFmtId="0" fontId="6" fillId="3" borderId="1" xfId="2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7" fillId="4" borderId="7" xfId="1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9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3" borderId="3" xfId="2" applyNumberFormat="1" applyFont="1" applyFill="1" applyBorder="1" applyAlignment="1">
      <alignment horizontal="right" vertical="center" wrapText="1"/>
    </xf>
    <xf numFmtId="168" fontId="9" fillId="0" borderId="1" xfId="0" applyNumberFormat="1" applyFont="1" applyBorder="1" applyAlignment="1">
      <alignment horizontal="right" vertical="center"/>
    </xf>
    <xf numFmtId="0" fontId="14" fillId="0" borderId="1" xfId="1" applyNumberFormat="1" applyFont="1" applyFill="1" applyBorder="1" applyAlignment="1">
      <alignment horizontal="right" vertical="center" wrapText="1"/>
    </xf>
  </cellXfs>
  <cellStyles count="6">
    <cellStyle name="Comma" xfId="1" builtinId="3"/>
    <cellStyle name="Comma 3" xfId="4" xr:uid="{A6D58FD1-1F56-4681-A87C-AD44B21D72BC}"/>
    <cellStyle name="Currency" xfId="2" builtinId="4"/>
    <cellStyle name="Normal" xfId="0" builtinId="0"/>
    <cellStyle name="Normal 11 2 2" xfId="5" xr:uid="{A88AA7D5-A4B8-4D49-9929-90F1EE6155F3}"/>
    <cellStyle name="Normal 3 2" xfId="3" xr:uid="{90E788A5-2D09-4381-B8F2-D85B65CE175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AAAC-C4C2-4590-B1E3-C45DB280443B}">
  <dimension ref="A2:C8"/>
  <sheetViews>
    <sheetView workbookViewId="0">
      <selection activeCell="D9" sqref="D9"/>
    </sheetView>
  </sheetViews>
  <sheetFormatPr defaultRowHeight="14.35" x14ac:dyDescent="0.5"/>
  <cols>
    <col min="2" max="2" width="42.703125" customWidth="1"/>
    <col min="3" max="3" width="29.29296875" customWidth="1"/>
  </cols>
  <sheetData>
    <row r="2" spans="1:3" x14ac:dyDescent="0.5">
      <c r="B2" t="s">
        <v>108</v>
      </c>
    </row>
    <row r="4" spans="1:3" ht="14.7" thickBot="1" x14ac:dyDescent="0.55000000000000004"/>
    <row r="5" spans="1:3" ht="21.45" customHeight="1" x14ac:dyDescent="0.5">
      <c r="A5" s="104" t="s">
        <v>102</v>
      </c>
      <c r="B5" s="105" t="s">
        <v>103</v>
      </c>
      <c r="C5" s="106" t="s">
        <v>104</v>
      </c>
    </row>
    <row r="6" spans="1:3" x14ac:dyDescent="0.5">
      <c r="A6" s="7">
        <v>1</v>
      </c>
      <c r="B6" s="7" t="s">
        <v>105</v>
      </c>
      <c r="C6" s="49" t="e">
        <f>კონსტრუქცია!L82</f>
        <v>#VALUE!</v>
      </c>
    </row>
    <row r="7" spans="1:3" x14ac:dyDescent="0.5">
      <c r="A7" s="7">
        <v>2</v>
      </c>
      <c r="B7" s="7" t="s">
        <v>106</v>
      </c>
      <c r="C7" s="49" t="e">
        <f>არქიტექტურა!L88</f>
        <v>#VALUE!</v>
      </c>
    </row>
    <row r="8" spans="1:3" x14ac:dyDescent="0.5">
      <c r="A8" s="7"/>
      <c r="B8" s="7" t="s">
        <v>107</v>
      </c>
      <c r="C8" s="34" t="e">
        <f>SUM(C6:C7)</f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9DAB-0AE3-473F-A170-B936D17771A4}">
  <dimension ref="A2:O82"/>
  <sheetViews>
    <sheetView workbookViewId="0">
      <selection activeCell="E11" sqref="E11"/>
    </sheetView>
  </sheetViews>
  <sheetFormatPr defaultRowHeight="14.35" x14ac:dyDescent="0.5"/>
  <cols>
    <col min="2" max="2" width="43.41015625" customWidth="1"/>
    <col min="5" max="5" width="9.29296875" style="122" bestFit="1" customWidth="1"/>
    <col min="6" max="6" width="9" style="43"/>
    <col min="7" max="7" width="11.87890625" style="43" bestFit="1" customWidth="1"/>
    <col min="8" max="8" width="9" style="43"/>
    <col min="9" max="9" width="11.87890625" style="43" bestFit="1" customWidth="1"/>
    <col min="11" max="11" width="10.703125" bestFit="1" customWidth="1"/>
    <col min="12" max="12" width="16.703125" customWidth="1"/>
  </cols>
  <sheetData>
    <row r="2" spans="1:15" x14ac:dyDescent="0.5">
      <c r="B2" t="s">
        <v>108</v>
      </c>
    </row>
    <row r="3" spans="1:15" x14ac:dyDescent="0.5">
      <c r="L3">
        <v>2.5</v>
      </c>
    </row>
    <row r="4" spans="1:15" ht="15.7" x14ac:dyDescent="0.55000000000000004">
      <c r="B4" s="1" t="s">
        <v>54</v>
      </c>
    </row>
    <row r="5" spans="1:15" ht="37.700000000000003" customHeight="1" x14ac:dyDescent="0.5">
      <c r="A5" s="168" t="s">
        <v>0</v>
      </c>
      <c r="B5" s="168" t="s">
        <v>1</v>
      </c>
      <c r="C5" s="168" t="s">
        <v>2</v>
      </c>
      <c r="D5" s="168" t="s">
        <v>3</v>
      </c>
      <c r="E5" s="168"/>
      <c r="F5" s="166" t="s">
        <v>4</v>
      </c>
      <c r="G5" s="166"/>
      <c r="H5" s="166" t="s">
        <v>5</v>
      </c>
      <c r="I5" s="166"/>
      <c r="J5" s="166" t="s">
        <v>6</v>
      </c>
      <c r="K5" s="166"/>
      <c r="L5" s="167" t="s">
        <v>7</v>
      </c>
    </row>
    <row r="6" spans="1:15" ht="26" x14ac:dyDescent="0.5">
      <c r="A6" s="168"/>
      <c r="B6" s="168"/>
      <c r="C6" s="168"/>
      <c r="D6" s="107" t="s">
        <v>8</v>
      </c>
      <c r="E6" s="123" t="s">
        <v>9</v>
      </c>
      <c r="F6" s="50" t="s">
        <v>10</v>
      </c>
      <c r="G6" s="44" t="s">
        <v>9</v>
      </c>
      <c r="H6" s="44" t="s">
        <v>10</v>
      </c>
      <c r="I6" s="44" t="s">
        <v>9</v>
      </c>
      <c r="J6" s="10" t="s">
        <v>10</v>
      </c>
      <c r="K6" s="10" t="s">
        <v>9</v>
      </c>
      <c r="L6" s="167"/>
    </row>
    <row r="7" spans="1:15" x14ac:dyDescent="0.5">
      <c r="A7" s="124">
        <v>1</v>
      </c>
      <c r="B7" s="125">
        <v>2</v>
      </c>
      <c r="C7" s="125">
        <v>3</v>
      </c>
      <c r="D7" s="126">
        <v>4</v>
      </c>
      <c r="E7" s="127">
        <v>5</v>
      </c>
      <c r="F7" s="54">
        <v>6</v>
      </c>
      <c r="G7" s="55">
        <v>7</v>
      </c>
      <c r="H7" s="54">
        <v>8</v>
      </c>
      <c r="I7" s="55">
        <v>9</v>
      </c>
      <c r="J7" s="11">
        <v>10</v>
      </c>
      <c r="K7" s="12">
        <v>11</v>
      </c>
      <c r="L7" s="13">
        <v>12</v>
      </c>
    </row>
    <row r="8" spans="1:15" ht="28.7" x14ac:dyDescent="0.5">
      <c r="A8" s="128">
        <v>1</v>
      </c>
      <c r="B8" s="129" t="s">
        <v>11</v>
      </c>
      <c r="C8" s="130" t="s">
        <v>12</v>
      </c>
      <c r="D8" s="131"/>
      <c r="E8" s="19">
        <v>5000</v>
      </c>
      <c r="F8" s="51"/>
      <c r="G8" s="6"/>
      <c r="H8" s="51"/>
      <c r="I8" s="15"/>
      <c r="J8" s="3"/>
      <c r="K8" s="2"/>
      <c r="L8" s="4"/>
    </row>
    <row r="9" spans="1:15" x14ac:dyDescent="0.5">
      <c r="A9" s="128"/>
      <c r="B9" s="132" t="s">
        <v>13</v>
      </c>
      <c r="C9" s="130" t="s">
        <v>12</v>
      </c>
      <c r="D9" s="131"/>
      <c r="E9" s="19">
        <f>E8</f>
        <v>5000</v>
      </c>
      <c r="F9" s="51"/>
      <c r="G9" s="6"/>
      <c r="H9" s="52"/>
      <c r="I9" s="15"/>
      <c r="J9" s="3"/>
      <c r="K9" s="2"/>
      <c r="L9" s="4"/>
      <c r="O9" s="62"/>
    </row>
    <row r="10" spans="1:15" x14ac:dyDescent="0.5">
      <c r="A10" s="128">
        <v>2</v>
      </c>
      <c r="B10" s="129" t="s">
        <v>14</v>
      </c>
      <c r="C10" s="130" t="s">
        <v>12</v>
      </c>
      <c r="D10" s="131"/>
      <c r="E10" s="19">
        <v>50</v>
      </c>
      <c r="F10" s="51"/>
      <c r="G10" s="6"/>
      <c r="H10" s="52"/>
      <c r="I10" s="15"/>
      <c r="J10" s="3"/>
      <c r="K10" s="2"/>
      <c r="L10" s="4"/>
      <c r="O10" s="62"/>
    </row>
    <row r="11" spans="1:15" x14ac:dyDescent="0.5">
      <c r="A11" s="128">
        <v>3</v>
      </c>
      <c r="B11" s="129" t="s">
        <v>15</v>
      </c>
      <c r="C11" s="130" t="s">
        <v>16</v>
      </c>
      <c r="D11" s="131">
        <v>1.6</v>
      </c>
      <c r="E11" s="19">
        <f>(E8)*D11</f>
        <v>8000</v>
      </c>
      <c r="F11" s="51"/>
      <c r="G11" s="6"/>
      <c r="H11" s="51"/>
      <c r="I11" s="15"/>
      <c r="J11" s="3"/>
      <c r="K11" s="2"/>
      <c r="L11" s="4"/>
    </row>
    <row r="12" spans="1:15" x14ac:dyDescent="0.5">
      <c r="A12" s="128">
        <v>4</v>
      </c>
      <c r="B12" s="129" t="s">
        <v>17</v>
      </c>
      <c r="C12" s="130" t="s">
        <v>12</v>
      </c>
      <c r="D12" s="18"/>
      <c r="E12" s="19">
        <v>500</v>
      </c>
      <c r="F12" s="52"/>
      <c r="G12" s="6"/>
      <c r="H12" s="52"/>
      <c r="I12" s="15"/>
      <c r="J12" s="3"/>
      <c r="K12" s="2"/>
      <c r="L12" s="4"/>
    </row>
    <row r="13" spans="1:15" x14ac:dyDescent="0.5">
      <c r="A13" s="128"/>
      <c r="B13" s="132" t="s">
        <v>18</v>
      </c>
      <c r="C13" s="130" t="s">
        <v>12</v>
      </c>
      <c r="D13" s="18">
        <v>1</v>
      </c>
      <c r="E13" s="19">
        <f>E12*D13</f>
        <v>500</v>
      </c>
      <c r="F13" s="52"/>
      <c r="G13" s="6"/>
      <c r="H13" s="52"/>
      <c r="I13" s="15"/>
      <c r="J13" s="3"/>
      <c r="K13" s="2"/>
      <c r="L13" s="4"/>
    </row>
    <row r="14" spans="1:15" x14ac:dyDescent="0.5">
      <c r="A14" s="128"/>
      <c r="B14" s="132" t="s">
        <v>110</v>
      </c>
      <c r="C14" s="130" t="s">
        <v>12</v>
      </c>
      <c r="D14" s="18">
        <v>1.05</v>
      </c>
      <c r="E14" s="19">
        <f>E12*D14</f>
        <v>525</v>
      </c>
      <c r="F14" s="52"/>
      <c r="G14" s="6"/>
      <c r="H14" s="52"/>
      <c r="I14" s="15"/>
      <c r="J14" s="3"/>
      <c r="K14" s="2"/>
      <c r="L14" s="4"/>
    </row>
    <row r="15" spans="1:15" x14ac:dyDescent="0.5">
      <c r="A15" s="128"/>
      <c r="B15" s="132" t="s">
        <v>19</v>
      </c>
      <c r="C15" s="130" t="s">
        <v>12</v>
      </c>
      <c r="D15" s="18">
        <v>1</v>
      </c>
      <c r="E15" s="19">
        <f>E12*D15</f>
        <v>500</v>
      </c>
      <c r="F15" s="52"/>
      <c r="G15" s="6"/>
      <c r="H15" s="52"/>
      <c r="I15" s="15"/>
      <c r="J15" s="3"/>
      <c r="K15" s="2"/>
      <c r="L15" s="4"/>
    </row>
    <row r="16" spans="1:15" x14ac:dyDescent="0.5">
      <c r="A16" s="133">
        <v>5</v>
      </c>
      <c r="B16" s="134" t="s">
        <v>20</v>
      </c>
      <c r="C16" s="135" t="s">
        <v>21</v>
      </c>
      <c r="D16" s="5"/>
      <c r="E16" s="8">
        <v>380</v>
      </c>
      <c r="F16" s="14"/>
      <c r="G16" s="6"/>
      <c r="H16" s="14"/>
      <c r="I16" s="15"/>
      <c r="J16" s="16"/>
      <c r="K16" s="17"/>
      <c r="L16" s="4"/>
    </row>
    <row r="17" spans="1:12" x14ac:dyDescent="0.5">
      <c r="A17" s="133"/>
      <c r="B17" s="132" t="s">
        <v>22</v>
      </c>
      <c r="C17" s="130" t="s">
        <v>21</v>
      </c>
      <c r="D17" s="18">
        <v>1</v>
      </c>
      <c r="E17" s="19">
        <f>E16*D17</f>
        <v>380</v>
      </c>
      <c r="F17" s="14"/>
      <c r="G17" s="6"/>
      <c r="H17" s="14"/>
      <c r="I17" s="15"/>
      <c r="J17" s="14"/>
      <c r="K17" s="17"/>
      <c r="L17" s="4"/>
    </row>
    <row r="18" spans="1:12" x14ac:dyDescent="0.5">
      <c r="A18" s="136"/>
      <c r="B18" s="137" t="s">
        <v>23</v>
      </c>
      <c r="C18" s="130"/>
      <c r="D18" s="20">
        <v>1</v>
      </c>
      <c r="E18" s="19">
        <f>E16*D18</f>
        <v>380</v>
      </c>
      <c r="F18" s="15"/>
      <c r="G18" s="6"/>
      <c r="H18" s="17"/>
      <c r="I18" s="15"/>
      <c r="J18" s="17"/>
      <c r="K18" s="17"/>
      <c r="L18" s="6"/>
    </row>
    <row r="19" spans="1:12" x14ac:dyDescent="0.5">
      <c r="A19" s="138">
        <v>6</v>
      </c>
      <c r="B19" s="116" t="s">
        <v>24</v>
      </c>
      <c r="C19" s="139" t="s">
        <v>12</v>
      </c>
      <c r="D19" s="140"/>
      <c r="F19" s="22"/>
      <c r="G19" s="23"/>
      <c r="H19" s="24"/>
      <c r="I19" s="25"/>
      <c r="J19" s="7"/>
      <c r="K19" s="7"/>
      <c r="L19" s="23"/>
    </row>
    <row r="20" spans="1:12" x14ac:dyDescent="0.5">
      <c r="A20" s="138"/>
      <c r="B20" s="116" t="s">
        <v>119</v>
      </c>
      <c r="C20" s="139" t="s">
        <v>12</v>
      </c>
      <c r="D20" s="140"/>
      <c r="E20" s="8">
        <f>E21+E22</f>
        <v>410</v>
      </c>
      <c r="F20" s="22"/>
      <c r="G20" s="23"/>
      <c r="H20" s="26"/>
      <c r="I20" s="25"/>
      <c r="J20" s="27"/>
      <c r="K20" s="27"/>
      <c r="L20" s="28"/>
    </row>
    <row r="21" spans="1:12" x14ac:dyDescent="0.5">
      <c r="A21" s="138"/>
      <c r="B21" s="32" t="s">
        <v>25</v>
      </c>
      <c r="C21" s="141" t="s">
        <v>12</v>
      </c>
      <c r="D21" s="18">
        <v>1.02</v>
      </c>
      <c r="E21" s="19">
        <v>70</v>
      </c>
      <c r="F21" s="30"/>
      <c r="G21" s="23"/>
      <c r="H21" s="31"/>
      <c r="I21" s="25"/>
      <c r="J21" s="31"/>
      <c r="K21" s="27"/>
      <c r="L21" s="28"/>
    </row>
    <row r="22" spans="1:12" x14ac:dyDescent="0.5">
      <c r="A22" s="138"/>
      <c r="B22" s="32" t="s">
        <v>26</v>
      </c>
      <c r="C22" s="141" t="s">
        <v>12</v>
      </c>
      <c r="D22" s="131">
        <v>1.02</v>
      </c>
      <c r="E22" s="19">
        <v>340</v>
      </c>
      <c r="F22" s="30"/>
      <c r="G22" s="23"/>
      <c r="H22" s="33"/>
      <c r="I22" s="25"/>
      <c r="J22" s="31"/>
      <c r="K22" s="27"/>
      <c r="L22" s="28"/>
    </row>
    <row r="23" spans="1:12" x14ac:dyDescent="0.5">
      <c r="A23" s="138"/>
      <c r="B23" s="32" t="s">
        <v>27</v>
      </c>
      <c r="C23" s="141" t="s">
        <v>28</v>
      </c>
      <c r="D23" s="131">
        <v>1.05</v>
      </c>
      <c r="E23" s="19">
        <f>E20*D23</f>
        <v>430.5</v>
      </c>
      <c r="F23" s="30"/>
      <c r="G23" s="23"/>
      <c r="H23" s="33"/>
      <c r="I23" s="25"/>
      <c r="J23" s="31"/>
      <c r="K23" s="27"/>
      <c r="L23" s="28"/>
    </row>
    <row r="24" spans="1:12" x14ac:dyDescent="0.5">
      <c r="A24" s="138"/>
      <c r="B24" s="32" t="s">
        <v>29</v>
      </c>
      <c r="C24" s="141" t="s">
        <v>12</v>
      </c>
      <c r="D24" s="131">
        <v>0.05</v>
      </c>
      <c r="E24" s="19">
        <f>E20*D24</f>
        <v>20.5</v>
      </c>
      <c r="F24" s="30"/>
      <c r="G24" s="23"/>
      <c r="H24" s="33"/>
      <c r="I24" s="25"/>
      <c r="J24" s="33"/>
      <c r="K24" s="27"/>
      <c r="L24" s="28"/>
    </row>
    <row r="25" spans="1:12" x14ac:dyDescent="0.5">
      <c r="A25" s="138"/>
      <c r="B25" s="32" t="s">
        <v>30</v>
      </c>
      <c r="C25" s="141" t="s">
        <v>31</v>
      </c>
      <c r="D25" s="131">
        <v>2</v>
      </c>
      <c r="E25" s="19">
        <f>E20*D25</f>
        <v>820</v>
      </c>
      <c r="F25" s="30"/>
      <c r="G25" s="23"/>
      <c r="H25" s="33"/>
      <c r="I25" s="25"/>
      <c r="J25" s="33"/>
      <c r="K25" s="27"/>
      <c r="L25" s="28"/>
    </row>
    <row r="26" spans="1:12" x14ac:dyDescent="0.5">
      <c r="A26" s="138"/>
      <c r="B26" s="137" t="s">
        <v>35</v>
      </c>
      <c r="C26" s="130" t="s">
        <v>32</v>
      </c>
      <c r="D26" s="20">
        <v>1.03</v>
      </c>
      <c r="E26" s="19"/>
      <c r="F26" s="30"/>
      <c r="G26" s="23"/>
      <c r="H26" s="53"/>
      <c r="I26" s="25"/>
      <c r="J26" s="27"/>
      <c r="K26" s="27"/>
      <c r="L26" s="28"/>
    </row>
    <row r="27" spans="1:12" x14ac:dyDescent="0.5">
      <c r="A27" s="138"/>
      <c r="B27" s="137" t="s">
        <v>36</v>
      </c>
      <c r="C27" s="130" t="s">
        <v>32</v>
      </c>
      <c r="D27" s="20">
        <v>1.03</v>
      </c>
      <c r="E27" s="19"/>
      <c r="F27" s="30"/>
      <c r="G27" s="23"/>
      <c r="H27" s="53"/>
      <c r="I27" s="25"/>
      <c r="J27" s="31"/>
      <c r="K27" s="27"/>
      <c r="L27" s="28"/>
    </row>
    <row r="28" spans="1:12" x14ac:dyDescent="0.5">
      <c r="A28" s="138"/>
      <c r="B28" s="137" t="s">
        <v>37</v>
      </c>
      <c r="C28" s="130" t="s">
        <v>32</v>
      </c>
      <c r="D28" s="20">
        <v>1.03</v>
      </c>
      <c r="E28" s="19">
        <f>D28*27.279</f>
        <v>28.097370000000002</v>
      </c>
      <c r="F28" s="30"/>
      <c r="G28" s="23"/>
      <c r="H28" s="53"/>
      <c r="I28" s="25"/>
      <c r="J28" s="31"/>
      <c r="K28" s="27"/>
      <c r="L28" s="28"/>
    </row>
    <row r="29" spans="1:12" x14ac:dyDescent="0.5">
      <c r="A29" s="138"/>
      <c r="B29" s="32" t="s">
        <v>23</v>
      </c>
      <c r="C29" s="141"/>
      <c r="D29" s="131">
        <v>0.16</v>
      </c>
      <c r="E29" s="19">
        <f>E20*D29</f>
        <v>65.599999999999994</v>
      </c>
      <c r="F29" s="30"/>
      <c r="G29" s="23"/>
      <c r="H29" s="33"/>
      <c r="I29" s="25"/>
      <c r="J29" s="33"/>
      <c r="K29" s="27"/>
      <c r="L29" s="28"/>
    </row>
    <row r="30" spans="1:12" x14ac:dyDescent="0.5">
      <c r="A30" s="138">
        <v>7</v>
      </c>
      <c r="B30" s="116" t="s">
        <v>39</v>
      </c>
      <c r="C30" s="139" t="s">
        <v>12</v>
      </c>
      <c r="D30" s="142"/>
      <c r="E30" s="143">
        <v>112</v>
      </c>
      <c r="F30" s="49"/>
      <c r="G30" s="23"/>
      <c r="H30" s="49"/>
      <c r="I30" s="25"/>
      <c r="J30" s="34"/>
      <c r="K30" s="27"/>
      <c r="L30" s="23"/>
    </row>
    <row r="31" spans="1:12" x14ac:dyDescent="0.5">
      <c r="A31" s="138"/>
      <c r="B31" s="32" t="s">
        <v>38</v>
      </c>
      <c r="C31" s="141" t="s">
        <v>12</v>
      </c>
      <c r="D31" s="20">
        <v>1.0149999999999999</v>
      </c>
      <c r="E31" s="143">
        <f>E30*D31</f>
        <v>113.67999999999999</v>
      </c>
      <c r="F31" s="49"/>
      <c r="G31" s="23"/>
      <c r="H31" s="49"/>
      <c r="I31" s="25"/>
      <c r="J31" s="7"/>
      <c r="K31" s="27"/>
      <c r="L31" s="23"/>
    </row>
    <row r="32" spans="1:12" x14ac:dyDescent="0.5">
      <c r="A32" s="138"/>
      <c r="B32" s="32" t="s">
        <v>33</v>
      </c>
      <c r="C32" s="141" t="s">
        <v>28</v>
      </c>
      <c r="D32" s="18">
        <v>1</v>
      </c>
      <c r="E32" s="143">
        <f>$E$30*D32</f>
        <v>112</v>
      </c>
      <c r="F32" s="49"/>
      <c r="G32" s="23"/>
      <c r="H32" s="49"/>
      <c r="I32" s="25"/>
      <c r="J32" s="7"/>
      <c r="K32" s="27"/>
      <c r="L32" s="23"/>
    </row>
    <row r="33" spans="1:12" x14ac:dyDescent="0.5">
      <c r="A33" s="138"/>
      <c r="B33" s="32" t="s">
        <v>34</v>
      </c>
      <c r="C33" s="141" t="s">
        <v>31</v>
      </c>
      <c r="D33" s="131">
        <v>2</v>
      </c>
      <c r="E33" s="143">
        <f>E30*D33</f>
        <v>224</v>
      </c>
      <c r="F33" s="49"/>
      <c r="G33" s="23"/>
      <c r="H33" s="49"/>
      <c r="I33" s="25"/>
      <c r="J33" s="7"/>
      <c r="K33" s="27"/>
      <c r="L33" s="23"/>
    </row>
    <row r="34" spans="1:12" x14ac:dyDescent="0.5">
      <c r="A34" s="138"/>
      <c r="B34" s="32" t="s">
        <v>35</v>
      </c>
      <c r="C34" s="141" t="s">
        <v>32</v>
      </c>
      <c r="D34" s="20">
        <v>1.03</v>
      </c>
      <c r="E34" s="143">
        <f>0.352*D34</f>
        <v>0.36255999999999999</v>
      </c>
      <c r="F34" s="49"/>
      <c r="G34" s="23"/>
      <c r="H34" s="49"/>
      <c r="I34" s="25"/>
      <c r="J34" s="7"/>
      <c r="K34" s="27"/>
      <c r="L34" s="23"/>
    </row>
    <row r="35" spans="1:12" x14ac:dyDescent="0.5">
      <c r="A35" s="138"/>
      <c r="B35" s="32" t="s">
        <v>36</v>
      </c>
      <c r="C35" s="141"/>
      <c r="D35" s="20">
        <v>1.03</v>
      </c>
      <c r="E35" s="143"/>
      <c r="F35" s="49"/>
      <c r="G35" s="23"/>
      <c r="H35" s="49"/>
      <c r="I35" s="25"/>
      <c r="J35" s="7"/>
      <c r="K35" s="27"/>
      <c r="L35" s="23"/>
    </row>
    <row r="36" spans="1:12" x14ac:dyDescent="0.5">
      <c r="A36" s="138"/>
      <c r="B36" s="32" t="s">
        <v>37</v>
      </c>
      <c r="C36" s="141" t="s">
        <v>32</v>
      </c>
      <c r="D36" s="20">
        <v>1.03</v>
      </c>
      <c r="E36" s="143">
        <f>12.77*D36</f>
        <v>13.1531</v>
      </c>
      <c r="F36" s="49"/>
      <c r="G36" s="23"/>
      <c r="H36" s="49"/>
      <c r="I36" s="25"/>
      <c r="J36" s="7"/>
      <c r="K36" s="27"/>
      <c r="L36" s="23"/>
    </row>
    <row r="37" spans="1:12" x14ac:dyDescent="0.5">
      <c r="A37" s="42"/>
      <c r="B37" s="7" t="s">
        <v>23</v>
      </c>
      <c r="C37" s="7"/>
      <c r="D37" s="7">
        <v>0.16</v>
      </c>
      <c r="E37" s="143">
        <f>E30*D37</f>
        <v>17.920000000000002</v>
      </c>
      <c r="F37" s="49"/>
      <c r="G37" s="23"/>
      <c r="H37" s="49"/>
      <c r="I37" s="25"/>
      <c r="J37" s="7"/>
      <c r="K37" s="27"/>
      <c r="L37" s="23"/>
    </row>
    <row r="38" spans="1:12" x14ac:dyDescent="0.5">
      <c r="A38" s="42">
        <v>8</v>
      </c>
      <c r="B38" s="116" t="s">
        <v>40</v>
      </c>
      <c r="C38" s="7"/>
      <c r="D38" s="7"/>
      <c r="E38" s="143">
        <v>66.5</v>
      </c>
      <c r="F38" s="49"/>
      <c r="G38" s="23"/>
      <c r="H38" s="49"/>
      <c r="I38" s="25"/>
      <c r="J38" s="34"/>
      <c r="K38" s="27"/>
      <c r="L38" s="23"/>
    </row>
    <row r="39" spans="1:12" x14ac:dyDescent="0.5">
      <c r="A39" s="42"/>
      <c r="B39" s="7" t="s">
        <v>38</v>
      </c>
      <c r="C39" s="7" t="s">
        <v>12</v>
      </c>
      <c r="D39" s="7">
        <v>1.0149999999999999</v>
      </c>
      <c r="E39" s="143">
        <f>E38*D39</f>
        <v>67.497499999999988</v>
      </c>
      <c r="F39" s="49"/>
      <c r="G39" s="23"/>
      <c r="H39" s="49"/>
      <c r="I39" s="25"/>
      <c r="J39" s="7"/>
      <c r="K39" s="27"/>
      <c r="L39" s="23"/>
    </row>
    <row r="40" spans="1:12" x14ac:dyDescent="0.5">
      <c r="A40" s="42"/>
      <c r="B40" s="7" t="s">
        <v>33</v>
      </c>
      <c r="C40" s="7" t="s">
        <v>28</v>
      </c>
      <c r="D40" s="7">
        <v>1</v>
      </c>
      <c r="E40" s="143">
        <f>E38*D40</f>
        <v>66.5</v>
      </c>
      <c r="F40" s="49"/>
      <c r="G40" s="23"/>
      <c r="H40" s="49"/>
      <c r="I40" s="25"/>
      <c r="J40" s="7"/>
      <c r="K40" s="27"/>
      <c r="L40" s="23"/>
    </row>
    <row r="41" spans="1:12" x14ac:dyDescent="0.5">
      <c r="A41" s="42"/>
      <c r="B41" s="7" t="s">
        <v>34</v>
      </c>
      <c r="C41" s="7" t="s">
        <v>31</v>
      </c>
      <c r="D41" s="7">
        <v>2</v>
      </c>
      <c r="E41" s="143">
        <f>E38*D41</f>
        <v>133</v>
      </c>
      <c r="F41" s="49"/>
      <c r="G41" s="23"/>
      <c r="H41" s="49"/>
      <c r="I41" s="25"/>
      <c r="J41" s="7"/>
      <c r="K41" s="27"/>
      <c r="L41" s="23"/>
    </row>
    <row r="42" spans="1:12" x14ac:dyDescent="0.5">
      <c r="A42" s="42"/>
      <c r="B42" s="7" t="s">
        <v>35</v>
      </c>
      <c r="C42" s="7" t="s">
        <v>32</v>
      </c>
      <c r="D42" s="7">
        <v>1.03</v>
      </c>
      <c r="E42" s="143">
        <f>2.831*D42</f>
        <v>2.9159299999999999</v>
      </c>
      <c r="F42" s="49"/>
      <c r="G42" s="23"/>
      <c r="H42" s="49"/>
      <c r="I42" s="25"/>
      <c r="J42" s="7"/>
      <c r="K42" s="27"/>
      <c r="L42" s="23"/>
    </row>
    <row r="43" spans="1:12" x14ac:dyDescent="0.5">
      <c r="A43" s="42"/>
      <c r="B43" s="7" t="s">
        <v>36</v>
      </c>
      <c r="C43" s="7"/>
      <c r="D43" s="7">
        <v>1.03</v>
      </c>
      <c r="E43" s="143"/>
      <c r="F43" s="49"/>
      <c r="G43" s="23"/>
      <c r="H43" s="49"/>
      <c r="I43" s="25"/>
      <c r="J43" s="7"/>
      <c r="K43" s="27"/>
      <c r="L43" s="23"/>
    </row>
    <row r="44" spans="1:12" x14ac:dyDescent="0.5">
      <c r="A44" s="42"/>
      <c r="B44" s="7" t="s">
        <v>37</v>
      </c>
      <c r="C44" s="7" t="s">
        <v>32</v>
      </c>
      <c r="D44" s="7">
        <v>1.03</v>
      </c>
      <c r="E44" s="143">
        <f>8.703*D44</f>
        <v>8.9640899999999988</v>
      </c>
      <c r="F44" s="49"/>
      <c r="G44" s="23"/>
      <c r="H44" s="49"/>
      <c r="I44" s="25"/>
      <c r="J44" s="7"/>
      <c r="K44" s="27"/>
      <c r="L44" s="23"/>
    </row>
    <row r="45" spans="1:12" x14ac:dyDescent="0.5">
      <c r="A45" s="42"/>
      <c r="B45" s="7" t="s">
        <v>23</v>
      </c>
      <c r="C45" s="7"/>
      <c r="D45" s="7">
        <v>0.16</v>
      </c>
      <c r="E45" s="143">
        <f>E38*D45</f>
        <v>10.64</v>
      </c>
      <c r="F45" s="49"/>
      <c r="G45" s="23"/>
      <c r="H45" s="49"/>
      <c r="I45" s="25"/>
      <c r="J45" s="7"/>
      <c r="K45" s="27"/>
      <c r="L45" s="23"/>
    </row>
    <row r="46" spans="1:12" x14ac:dyDescent="0.5">
      <c r="A46" s="42">
        <v>9</v>
      </c>
      <c r="B46" s="116" t="s">
        <v>41</v>
      </c>
      <c r="C46" s="7"/>
      <c r="D46" s="7"/>
      <c r="E46" s="143">
        <v>798</v>
      </c>
      <c r="F46" s="49"/>
      <c r="G46" s="23"/>
      <c r="H46" s="49"/>
      <c r="I46" s="25"/>
      <c r="J46" s="34"/>
      <c r="K46" s="27"/>
      <c r="L46" s="23"/>
    </row>
    <row r="47" spans="1:12" x14ac:dyDescent="0.5">
      <c r="A47" s="42"/>
      <c r="B47" s="7" t="s">
        <v>38</v>
      </c>
      <c r="C47" s="7" t="s">
        <v>12</v>
      </c>
      <c r="D47" s="7">
        <v>1.0149999999999999</v>
      </c>
      <c r="E47" s="143">
        <f>E46*D47</f>
        <v>809.96999999999991</v>
      </c>
      <c r="F47" s="49"/>
      <c r="G47" s="23"/>
      <c r="H47" s="49"/>
      <c r="I47" s="25"/>
      <c r="J47" s="7"/>
      <c r="K47" s="27"/>
      <c r="L47" s="23"/>
    </row>
    <row r="48" spans="1:12" x14ac:dyDescent="0.5">
      <c r="A48" s="42"/>
      <c r="B48" s="7" t="s">
        <v>33</v>
      </c>
      <c r="C48" s="7" t="s">
        <v>28</v>
      </c>
      <c r="D48" s="7">
        <v>1</v>
      </c>
      <c r="E48" s="143">
        <f>E46*D48</f>
        <v>798</v>
      </c>
      <c r="F48" s="49"/>
      <c r="G48" s="23"/>
      <c r="H48" s="49"/>
      <c r="I48" s="25"/>
      <c r="J48" s="7"/>
      <c r="K48" s="27"/>
      <c r="L48" s="23"/>
    </row>
    <row r="49" spans="1:12" x14ac:dyDescent="0.5">
      <c r="A49" s="42"/>
      <c r="B49" s="7" t="s">
        <v>34</v>
      </c>
      <c r="C49" s="7" t="s">
        <v>31</v>
      </c>
      <c r="D49" s="7">
        <v>2</v>
      </c>
      <c r="E49" s="143">
        <f>E46*D49</f>
        <v>1596</v>
      </c>
      <c r="F49" s="49"/>
      <c r="G49" s="23"/>
      <c r="H49" s="49"/>
      <c r="I49" s="25"/>
      <c r="J49" s="7"/>
      <c r="K49" s="27"/>
      <c r="L49" s="23"/>
    </row>
    <row r="50" spans="1:12" x14ac:dyDescent="0.5">
      <c r="A50" s="42"/>
      <c r="B50" s="7" t="s">
        <v>35</v>
      </c>
      <c r="C50" s="7" t="s">
        <v>32</v>
      </c>
      <c r="D50" s="7">
        <v>1.03</v>
      </c>
      <c r="E50" s="143">
        <f>7.059*D50</f>
        <v>7.2707700000000006</v>
      </c>
      <c r="F50" s="49"/>
      <c r="G50" s="23"/>
      <c r="H50" s="49"/>
      <c r="I50" s="25"/>
      <c r="J50" s="7"/>
      <c r="K50" s="27"/>
      <c r="L50" s="23"/>
    </row>
    <row r="51" spans="1:12" x14ac:dyDescent="0.5">
      <c r="A51" s="42"/>
      <c r="B51" s="7" t="s">
        <v>36</v>
      </c>
      <c r="C51" s="7"/>
      <c r="D51" s="7">
        <v>1.03</v>
      </c>
      <c r="E51" s="143">
        <f>16.158*D51</f>
        <v>16.642740000000003</v>
      </c>
      <c r="F51" s="49"/>
      <c r="G51" s="23"/>
      <c r="H51" s="49"/>
      <c r="I51" s="25"/>
      <c r="J51" s="7"/>
      <c r="K51" s="27"/>
      <c r="L51" s="23"/>
    </row>
    <row r="52" spans="1:12" x14ac:dyDescent="0.5">
      <c r="A52" s="42"/>
      <c r="B52" s="7" t="s">
        <v>37</v>
      </c>
      <c r="C52" s="7" t="s">
        <v>32</v>
      </c>
      <c r="D52" s="7">
        <v>1.03</v>
      </c>
      <c r="E52" s="143">
        <f>63.845*D52</f>
        <v>65.760350000000003</v>
      </c>
      <c r="F52" s="49"/>
      <c r="G52" s="23"/>
      <c r="H52" s="49"/>
      <c r="I52" s="25"/>
      <c r="J52" s="7"/>
      <c r="K52" s="27"/>
      <c r="L52" s="23"/>
    </row>
    <row r="53" spans="1:12" x14ac:dyDescent="0.5">
      <c r="A53" s="42"/>
      <c r="B53" s="7" t="s">
        <v>23</v>
      </c>
      <c r="C53" s="7"/>
      <c r="D53" s="7">
        <v>0.16</v>
      </c>
      <c r="E53" s="143">
        <f>E46*D53</f>
        <v>127.68</v>
      </c>
      <c r="F53" s="49"/>
      <c r="G53" s="23"/>
      <c r="H53" s="49"/>
      <c r="I53" s="25"/>
      <c r="J53" s="7"/>
      <c r="K53" s="27"/>
      <c r="L53" s="23"/>
    </row>
    <row r="54" spans="1:12" x14ac:dyDescent="0.5">
      <c r="A54" s="42">
        <v>10</v>
      </c>
      <c r="B54" s="116" t="s">
        <v>42</v>
      </c>
      <c r="C54" s="7"/>
      <c r="D54" s="7"/>
      <c r="E54" s="143">
        <v>116.5</v>
      </c>
      <c r="F54" s="49"/>
      <c r="G54" s="23"/>
      <c r="H54" s="49"/>
      <c r="I54" s="25"/>
      <c r="J54" s="34"/>
      <c r="K54" s="27"/>
      <c r="L54" s="23"/>
    </row>
    <row r="55" spans="1:12" x14ac:dyDescent="0.5">
      <c r="A55" s="42"/>
      <c r="B55" s="7" t="s">
        <v>38</v>
      </c>
      <c r="C55" s="7" t="s">
        <v>12</v>
      </c>
      <c r="D55" s="7">
        <v>1.0149999999999999</v>
      </c>
      <c r="E55" s="143">
        <f>E54*D55</f>
        <v>118.24749999999999</v>
      </c>
      <c r="F55" s="49"/>
      <c r="G55" s="23"/>
      <c r="H55" s="49"/>
      <c r="I55" s="25"/>
      <c r="J55" s="7"/>
      <c r="K55" s="27"/>
      <c r="L55" s="23"/>
    </row>
    <row r="56" spans="1:12" x14ac:dyDescent="0.5">
      <c r="A56" s="42"/>
      <c r="B56" s="7" t="s">
        <v>33</v>
      </c>
      <c r="C56" s="7" t="s">
        <v>28</v>
      </c>
      <c r="D56" s="7">
        <v>1</v>
      </c>
      <c r="E56" s="143">
        <f>E54*D56</f>
        <v>116.5</v>
      </c>
      <c r="F56" s="49"/>
      <c r="G56" s="23"/>
      <c r="H56" s="49"/>
      <c r="I56" s="25"/>
      <c r="J56" s="7"/>
      <c r="K56" s="27"/>
      <c r="L56" s="23"/>
    </row>
    <row r="57" spans="1:12" x14ac:dyDescent="0.5">
      <c r="A57" s="42"/>
      <c r="B57" s="7" t="s">
        <v>34</v>
      </c>
      <c r="C57" s="7" t="s">
        <v>31</v>
      </c>
      <c r="D57" s="7">
        <v>2</v>
      </c>
      <c r="E57" s="143">
        <f>E54*D57</f>
        <v>233</v>
      </c>
      <c r="F57" s="49"/>
      <c r="G57" s="23"/>
      <c r="H57" s="49"/>
      <c r="I57" s="25"/>
      <c r="J57" s="7"/>
      <c r="K57" s="27"/>
      <c r="L57" s="23"/>
    </row>
    <row r="58" spans="1:12" x14ac:dyDescent="0.5">
      <c r="A58" s="42"/>
      <c r="B58" s="7" t="s">
        <v>35</v>
      </c>
      <c r="C58" s="7" t="s">
        <v>32</v>
      </c>
      <c r="D58" s="7">
        <v>1.03</v>
      </c>
      <c r="E58" s="143">
        <f>0.366*D58</f>
        <v>0.37697999999999998</v>
      </c>
      <c r="F58" s="49"/>
      <c r="G58" s="23"/>
      <c r="H58" s="49"/>
      <c r="I58" s="25"/>
      <c r="J58" s="7"/>
      <c r="K58" s="27"/>
      <c r="L58" s="23"/>
    </row>
    <row r="59" spans="1:12" x14ac:dyDescent="0.5">
      <c r="A59" s="42"/>
      <c r="B59" s="7" t="s">
        <v>36</v>
      </c>
      <c r="C59" s="7"/>
      <c r="D59" s="7">
        <v>1.03</v>
      </c>
      <c r="E59" s="143"/>
      <c r="F59" s="49"/>
      <c r="G59" s="23"/>
      <c r="H59" s="49"/>
      <c r="I59" s="25"/>
      <c r="J59" s="7"/>
      <c r="K59" s="27"/>
      <c r="L59" s="23"/>
    </row>
    <row r="60" spans="1:12" x14ac:dyDescent="0.5">
      <c r="A60" s="42"/>
      <c r="B60" s="7" t="s">
        <v>37</v>
      </c>
      <c r="C60" s="7" t="s">
        <v>32</v>
      </c>
      <c r="D60" s="7">
        <v>1.03</v>
      </c>
      <c r="E60" s="143">
        <f>20.718*D60</f>
        <v>21.33954</v>
      </c>
      <c r="F60" s="49"/>
      <c r="G60" s="23"/>
      <c r="H60" s="49"/>
      <c r="I60" s="25"/>
      <c r="J60" s="7"/>
      <c r="K60" s="27"/>
      <c r="L60" s="23"/>
    </row>
    <row r="61" spans="1:12" x14ac:dyDescent="0.5">
      <c r="A61" s="42"/>
      <c r="B61" s="7" t="s">
        <v>23</v>
      </c>
      <c r="C61" s="7"/>
      <c r="D61" s="7">
        <v>0.16</v>
      </c>
      <c r="E61" s="143">
        <f>E54*D61</f>
        <v>18.64</v>
      </c>
      <c r="F61" s="49"/>
      <c r="G61" s="23"/>
      <c r="H61" s="49"/>
      <c r="I61" s="25"/>
      <c r="J61" s="7"/>
      <c r="K61" s="27"/>
      <c r="L61" s="23"/>
    </row>
    <row r="62" spans="1:12" x14ac:dyDescent="0.5">
      <c r="A62" s="42">
        <v>11</v>
      </c>
      <c r="B62" s="116" t="s">
        <v>43</v>
      </c>
      <c r="C62" s="7"/>
      <c r="D62" s="7"/>
      <c r="E62" s="143">
        <v>41.2</v>
      </c>
      <c r="F62" s="49"/>
      <c r="G62" s="23"/>
      <c r="H62" s="49"/>
      <c r="I62" s="25"/>
      <c r="J62" s="34"/>
      <c r="K62" s="27"/>
      <c r="L62" s="23"/>
    </row>
    <row r="63" spans="1:12" x14ac:dyDescent="0.5">
      <c r="A63" s="42"/>
      <c r="B63" s="7" t="s">
        <v>38</v>
      </c>
      <c r="C63" s="7" t="s">
        <v>12</v>
      </c>
      <c r="D63" s="7">
        <v>1.0149999999999999</v>
      </c>
      <c r="E63" s="143">
        <f>E62*D63</f>
        <v>41.817999999999998</v>
      </c>
      <c r="F63" s="49"/>
      <c r="G63" s="23"/>
      <c r="H63" s="49"/>
      <c r="I63" s="25"/>
      <c r="J63" s="7"/>
      <c r="K63" s="27"/>
      <c r="L63" s="23"/>
    </row>
    <row r="64" spans="1:12" x14ac:dyDescent="0.5">
      <c r="A64" s="42"/>
      <c r="B64" s="7" t="s">
        <v>33</v>
      </c>
      <c r="C64" s="7" t="s">
        <v>28</v>
      </c>
      <c r="D64" s="7">
        <v>1</v>
      </c>
      <c r="E64" s="143">
        <f>E62*D64</f>
        <v>41.2</v>
      </c>
      <c r="F64" s="49"/>
      <c r="G64" s="23"/>
      <c r="H64" s="49"/>
      <c r="I64" s="25"/>
      <c r="J64" s="7"/>
      <c r="K64" s="27"/>
      <c r="L64" s="23"/>
    </row>
    <row r="65" spans="1:12" x14ac:dyDescent="0.5">
      <c r="A65" s="42"/>
      <c r="B65" s="7" t="s">
        <v>34</v>
      </c>
      <c r="C65" s="7" t="s">
        <v>31</v>
      </c>
      <c r="D65" s="7">
        <v>2</v>
      </c>
      <c r="E65" s="143">
        <f>E62*D65</f>
        <v>82.4</v>
      </c>
      <c r="F65" s="49"/>
      <c r="G65" s="23"/>
      <c r="H65" s="49"/>
      <c r="I65" s="25"/>
      <c r="J65" s="7"/>
      <c r="K65" s="27"/>
      <c r="L65" s="23"/>
    </row>
    <row r="66" spans="1:12" x14ac:dyDescent="0.5">
      <c r="A66" s="42"/>
      <c r="B66" s="7" t="s">
        <v>35</v>
      </c>
      <c r="C66" s="7" t="s">
        <v>32</v>
      </c>
      <c r="D66" s="7">
        <v>1.03</v>
      </c>
      <c r="E66" s="143">
        <f>0.366*D66</f>
        <v>0.37697999999999998</v>
      </c>
      <c r="F66" s="49"/>
      <c r="G66" s="23"/>
      <c r="H66" s="49"/>
      <c r="I66" s="25"/>
      <c r="J66" s="7"/>
      <c r="K66" s="27"/>
      <c r="L66" s="23"/>
    </row>
    <row r="67" spans="1:12" x14ac:dyDescent="0.5">
      <c r="A67" s="42"/>
      <c r="B67" s="7" t="s">
        <v>36</v>
      </c>
      <c r="C67" s="7"/>
      <c r="D67" s="7">
        <v>1.03</v>
      </c>
      <c r="E67" s="143"/>
      <c r="F67" s="49"/>
      <c r="G67" s="23"/>
      <c r="H67" s="49"/>
      <c r="I67" s="25"/>
      <c r="J67" s="7"/>
      <c r="K67" s="27"/>
      <c r="L67" s="23"/>
    </row>
    <row r="68" spans="1:12" x14ac:dyDescent="0.5">
      <c r="A68" s="42"/>
      <c r="B68" s="7" t="s">
        <v>37</v>
      </c>
      <c r="C68" s="7" t="s">
        <v>32</v>
      </c>
      <c r="D68" s="7">
        <v>1.03</v>
      </c>
      <c r="E68" s="143">
        <f>20.718*D68</f>
        <v>21.33954</v>
      </c>
      <c r="F68" s="49"/>
      <c r="G68" s="23"/>
      <c r="H68" s="49"/>
      <c r="I68" s="25"/>
      <c r="J68" s="7"/>
      <c r="K68" s="27"/>
      <c r="L68" s="23"/>
    </row>
    <row r="69" spans="1:12" x14ac:dyDescent="0.5">
      <c r="A69" s="42"/>
      <c r="B69" s="7" t="s">
        <v>23</v>
      </c>
      <c r="C69" s="7"/>
      <c r="D69" s="7">
        <v>0.16</v>
      </c>
      <c r="E69" s="143">
        <f>E62*D69</f>
        <v>6.5920000000000005</v>
      </c>
      <c r="F69" s="49"/>
      <c r="G69" s="23"/>
      <c r="H69" s="49"/>
      <c r="I69" s="25"/>
      <c r="J69" s="7"/>
      <c r="K69" s="27"/>
      <c r="L69" s="23"/>
    </row>
    <row r="70" spans="1:12" x14ac:dyDescent="0.5">
      <c r="A70" s="42">
        <v>12</v>
      </c>
      <c r="B70" s="9" t="s">
        <v>44</v>
      </c>
      <c r="C70" s="7" t="s">
        <v>111</v>
      </c>
      <c r="D70" s="7"/>
      <c r="E70" s="143">
        <v>5</v>
      </c>
      <c r="F70" s="49"/>
      <c r="G70" s="23"/>
      <c r="H70" s="49"/>
      <c r="I70" s="25"/>
      <c r="J70" s="7"/>
      <c r="K70" s="27"/>
      <c r="L70" s="23"/>
    </row>
    <row r="71" spans="1:12" x14ac:dyDescent="0.5">
      <c r="A71" s="42">
        <v>13</v>
      </c>
      <c r="B71" s="7" t="s">
        <v>45</v>
      </c>
      <c r="C71" s="7" t="s">
        <v>46</v>
      </c>
      <c r="D71" s="7"/>
      <c r="E71" s="143">
        <v>360</v>
      </c>
      <c r="F71" s="49"/>
      <c r="G71" s="23"/>
      <c r="H71" s="49"/>
      <c r="I71" s="25"/>
      <c r="J71" s="7"/>
      <c r="K71" s="27"/>
      <c r="L71" s="23"/>
    </row>
    <row r="72" spans="1:12" x14ac:dyDescent="0.5">
      <c r="A72" s="56">
        <v>14</v>
      </c>
      <c r="B72" s="57" t="s">
        <v>53</v>
      </c>
      <c r="C72" s="57" t="s">
        <v>52</v>
      </c>
      <c r="D72" s="57"/>
      <c r="E72" s="144">
        <v>1500</v>
      </c>
      <c r="F72" s="58"/>
      <c r="G72" s="23"/>
      <c r="H72" s="58"/>
      <c r="I72" s="25"/>
      <c r="J72" s="57"/>
      <c r="K72" s="27"/>
      <c r="L72" s="23"/>
    </row>
    <row r="73" spans="1:12" ht="14.7" thickBot="1" x14ac:dyDescent="0.55000000000000004">
      <c r="A73" s="56"/>
      <c r="B73" s="57"/>
      <c r="C73" s="57"/>
      <c r="D73" s="57"/>
      <c r="E73" s="144"/>
      <c r="F73" s="58"/>
      <c r="G73" s="58"/>
      <c r="H73" s="58"/>
      <c r="I73" s="59"/>
      <c r="J73" s="57"/>
      <c r="K73" s="60"/>
      <c r="L73" s="61"/>
    </row>
    <row r="74" spans="1:12" ht="14.7" thickBot="1" x14ac:dyDescent="0.55000000000000004">
      <c r="A74" s="145"/>
      <c r="B74" s="146" t="s">
        <v>9</v>
      </c>
      <c r="C74" s="147"/>
      <c r="D74" s="148"/>
      <c r="E74" s="149"/>
      <c r="F74" s="48"/>
      <c r="G74" s="45">
        <f>SUM(G8:G72)</f>
        <v>0</v>
      </c>
      <c r="H74" s="45"/>
      <c r="I74" s="45">
        <f>SUM(I8:I72)</f>
        <v>0</v>
      </c>
      <c r="J74" s="36"/>
      <c r="K74" s="36">
        <f>SUM(K8:K72)</f>
        <v>0</v>
      </c>
      <c r="L74" s="36">
        <f>SUM(L9:L72)</f>
        <v>0</v>
      </c>
    </row>
    <row r="75" spans="1:12" x14ac:dyDescent="0.5">
      <c r="A75" s="150"/>
      <c r="B75" s="151" t="s">
        <v>47</v>
      </c>
      <c r="C75" s="152" t="s">
        <v>109</v>
      </c>
      <c r="D75" s="153"/>
      <c r="E75" s="154"/>
      <c r="F75" s="46"/>
      <c r="G75" s="46"/>
      <c r="H75" s="46"/>
      <c r="I75" s="46"/>
      <c r="J75" s="37"/>
      <c r="K75" s="37"/>
      <c r="L75" s="38" t="e">
        <f>L74*C75</f>
        <v>#VALUE!</v>
      </c>
    </row>
    <row r="76" spans="1:12" x14ac:dyDescent="0.5">
      <c r="A76" s="150"/>
      <c r="B76" s="151" t="s">
        <v>9</v>
      </c>
      <c r="C76" s="155"/>
      <c r="D76" s="153"/>
      <c r="E76" s="154"/>
      <c r="F76" s="46"/>
      <c r="G76" s="46"/>
      <c r="H76" s="46"/>
      <c r="I76" s="46"/>
      <c r="J76" s="37"/>
      <c r="K76" s="37"/>
      <c r="L76" s="39" t="e">
        <f>SUM(L74:L75)</f>
        <v>#VALUE!</v>
      </c>
    </row>
    <row r="77" spans="1:12" x14ac:dyDescent="0.5">
      <c r="A77" s="150"/>
      <c r="B77" s="156" t="s">
        <v>48</v>
      </c>
      <c r="C77" s="157" t="s">
        <v>109</v>
      </c>
      <c r="D77" s="153"/>
      <c r="E77" s="154"/>
      <c r="F77" s="46"/>
      <c r="G77" s="46"/>
      <c r="H77" s="46"/>
      <c r="I77" s="46"/>
      <c r="J77" s="37"/>
      <c r="K77" s="37"/>
      <c r="L77" s="38" t="e">
        <f>L76*C77</f>
        <v>#VALUE!</v>
      </c>
    </row>
    <row r="78" spans="1:12" x14ac:dyDescent="0.5">
      <c r="A78" s="150"/>
      <c r="B78" s="151" t="s">
        <v>9</v>
      </c>
      <c r="C78" s="158"/>
      <c r="D78" s="153"/>
      <c r="E78" s="154"/>
      <c r="F78" s="46"/>
      <c r="G78" s="46"/>
      <c r="H78" s="46"/>
      <c r="I78" s="46"/>
      <c r="J78" s="37"/>
      <c r="K78" s="37"/>
      <c r="L78" s="39" t="e">
        <f>SUM(L76:L77)</f>
        <v>#VALUE!</v>
      </c>
    </row>
    <row r="79" spans="1:12" x14ac:dyDescent="0.5">
      <c r="A79" s="150"/>
      <c r="B79" s="156" t="s">
        <v>49</v>
      </c>
      <c r="C79" s="157" t="s">
        <v>109</v>
      </c>
      <c r="D79" s="153"/>
      <c r="E79" s="154"/>
      <c r="F79" s="46"/>
      <c r="G79" s="46"/>
      <c r="H79" s="46"/>
      <c r="I79" s="46"/>
      <c r="J79" s="37"/>
      <c r="K79" s="37"/>
      <c r="L79" s="39" t="e">
        <f>L78*C79</f>
        <v>#VALUE!</v>
      </c>
    </row>
    <row r="80" spans="1:12" x14ac:dyDescent="0.5">
      <c r="A80" s="150"/>
      <c r="B80" s="151" t="s">
        <v>9</v>
      </c>
      <c r="C80" s="158"/>
      <c r="D80" s="153"/>
      <c r="E80" s="154"/>
      <c r="F80" s="46"/>
      <c r="G80" s="46"/>
      <c r="H80" s="46"/>
      <c r="I80" s="46"/>
      <c r="J80" s="37"/>
      <c r="K80" s="37"/>
      <c r="L80" s="39" t="e">
        <f>SUM(L78:L79)</f>
        <v>#VALUE!</v>
      </c>
    </row>
    <row r="81" spans="1:12" ht="14.7" thickBot="1" x14ac:dyDescent="0.55000000000000004">
      <c r="A81" s="159"/>
      <c r="B81" s="160" t="s">
        <v>50</v>
      </c>
      <c r="C81" s="161">
        <v>0.18</v>
      </c>
      <c r="D81" s="162"/>
      <c r="E81" s="163"/>
      <c r="F81" s="47"/>
      <c r="G81" s="47"/>
      <c r="H81" s="47"/>
      <c r="I81" s="47"/>
      <c r="J81" s="40"/>
      <c r="K81" s="40"/>
      <c r="L81" s="38" t="e">
        <f>L80*C81</f>
        <v>#VALUE!</v>
      </c>
    </row>
    <row r="82" spans="1:12" ht="14.7" thickBot="1" x14ac:dyDescent="0.55000000000000004">
      <c r="A82" s="145"/>
      <c r="B82" s="164" t="s">
        <v>51</v>
      </c>
      <c r="C82" s="165"/>
      <c r="D82" s="148"/>
      <c r="E82" s="149"/>
      <c r="F82" s="48"/>
      <c r="G82" s="48"/>
      <c r="H82" s="48"/>
      <c r="I82" s="48"/>
      <c r="J82" s="35"/>
      <c r="K82" s="35"/>
      <c r="L82" s="41" t="e">
        <f>SUM(L80:L81)</f>
        <v>#VALUE!</v>
      </c>
    </row>
  </sheetData>
  <mergeCells count="8">
    <mergeCell ref="J5:K5"/>
    <mergeCell ref="L5:L6"/>
    <mergeCell ref="A5:A6"/>
    <mergeCell ref="B5:B6"/>
    <mergeCell ref="C5:C6"/>
    <mergeCell ref="D5:E5"/>
    <mergeCell ref="F5:G5"/>
    <mergeCell ref="H5:I5"/>
  </mergeCells>
  <phoneticPr fontId="18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5210-F066-4D41-88C6-765FA36801CD}">
  <dimension ref="A2:L88"/>
  <sheetViews>
    <sheetView tabSelected="1" workbookViewId="0">
      <selection activeCell="C90" sqref="C90"/>
    </sheetView>
  </sheetViews>
  <sheetFormatPr defaultRowHeight="14.35" x14ac:dyDescent="0.5"/>
  <cols>
    <col min="1" max="1" width="9" style="63"/>
    <col min="2" max="2" width="37" customWidth="1"/>
    <col min="4" max="4" width="8.9375" style="171"/>
    <col min="5" max="5" width="10.703125" style="171" customWidth="1"/>
    <col min="6" max="6" width="9" style="43" bestFit="1" customWidth="1"/>
    <col min="7" max="7" width="11.87890625" style="43" bestFit="1" customWidth="1"/>
    <col min="8" max="8" width="9" style="43"/>
    <col min="9" max="9" width="10.87890625" style="43" bestFit="1" customWidth="1"/>
    <col min="11" max="11" width="9.703125" bestFit="1" customWidth="1"/>
    <col min="12" max="12" width="11.703125" style="65" bestFit="1" customWidth="1"/>
  </cols>
  <sheetData>
    <row r="2" spans="1:12" x14ac:dyDescent="0.5">
      <c r="B2" t="s">
        <v>108</v>
      </c>
    </row>
    <row r="3" spans="1:12" x14ac:dyDescent="0.5">
      <c r="B3" t="s">
        <v>105</v>
      </c>
    </row>
    <row r="5" spans="1:12" ht="30.45" customHeight="1" x14ac:dyDescent="0.5">
      <c r="A5" s="166" t="s">
        <v>0</v>
      </c>
      <c r="B5" s="168" t="s">
        <v>1</v>
      </c>
      <c r="C5" s="166" t="s">
        <v>2</v>
      </c>
      <c r="D5" s="166" t="s">
        <v>3</v>
      </c>
      <c r="E5" s="166"/>
      <c r="F5" s="169" t="s">
        <v>4</v>
      </c>
      <c r="G5" s="169"/>
      <c r="H5" s="166" t="s">
        <v>5</v>
      </c>
      <c r="I5" s="166"/>
      <c r="J5" s="166" t="s">
        <v>6</v>
      </c>
      <c r="K5" s="166"/>
      <c r="L5" s="169" t="s">
        <v>7</v>
      </c>
    </row>
    <row r="6" spans="1:12" ht="26" x14ac:dyDescent="0.5">
      <c r="A6" s="166"/>
      <c r="B6" s="168"/>
      <c r="C6" s="166"/>
      <c r="D6" s="181" t="s">
        <v>8</v>
      </c>
      <c r="E6" s="172" t="s">
        <v>9</v>
      </c>
      <c r="F6" s="50" t="s">
        <v>10</v>
      </c>
      <c r="G6" s="44" t="s">
        <v>9</v>
      </c>
      <c r="H6" s="44" t="s">
        <v>10</v>
      </c>
      <c r="I6" s="44" t="s">
        <v>9</v>
      </c>
      <c r="J6" s="10" t="s">
        <v>10</v>
      </c>
      <c r="K6" s="10" t="s">
        <v>9</v>
      </c>
      <c r="L6" s="169"/>
    </row>
    <row r="7" spans="1:12" x14ac:dyDescent="0.5">
      <c r="A7" s="66">
        <v>1</v>
      </c>
      <c r="B7" s="108">
        <v>2</v>
      </c>
      <c r="C7" s="67">
        <v>3</v>
      </c>
      <c r="D7" s="182">
        <v>4</v>
      </c>
      <c r="E7" s="173">
        <v>5</v>
      </c>
      <c r="F7" s="54">
        <v>6</v>
      </c>
      <c r="G7" s="55">
        <v>7</v>
      </c>
      <c r="H7" s="54">
        <v>8</v>
      </c>
      <c r="I7" s="55">
        <v>9</v>
      </c>
      <c r="J7" s="54">
        <v>10</v>
      </c>
      <c r="K7" s="55">
        <v>11</v>
      </c>
      <c r="L7" s="13">
        <v>12</v>
      </c>
    </row>
    <row r="8" spans="1:12" x14ac:dyDescent="0.5">
      <c r="A8" s="170">
        <v>1</v>
      </c>
      <c r="B8" s="110" t="s">
        <v>62</v>
      </c>
      <c r="C8" s="68" t="s">
        <v>28</v>
      </c>
      <c r="D8" s="174"/>
      <c r="E8" s="174">
        <v>1275</v>
      </c>
      <c r="F8" s="69"/>
      <c r="G8" s="69"/>
      <c r="H8" s="69"/>
      <c r="I8" s="70"/>
      <c r="J8" s="70"/>
      <c r="K8" s="70"/>
      <c r="L8" s="71"/>
    </row>
    <row r="9" spans="1:12" x14ac:dyDescent="0.5">
      <c r="A9" s="170"/>
      <c r="B9" s="109" t="s">
        <v>120</v>
      </c>
      <c r="C9" s="29" t="s">
        <v>28</v>
      </c>
      <c r="D9" s="174">
        <v>1.02</v>
      </c>
      <c r="E9" s="175">
        <f>E8*D9</f>
        <v>1300.5</v>
      </c>
      <c r="F9" s="23"/>
      <c r="G9" s="69"/>
      <c r="H9" s="69"/>
      <c r="I9" s="70"/>
      <c r="J9" s="70"/>
      <c r="K9" s="70"/>
      <c r="L9" s="71"/>
    </row>
    <row r="10" spans="1:12" x14ac:dyDescent="0.5">
      <c r="A10" s="170"/>
      <c r="B10" s="32" t="s">
        <v>57</v>
      </c>
      <c r="C10" s="29" t="s">
        <v>12</v>
      </c>
      <c r="D10" s="174">
        <v>2.7E-2</v>
      </c>
      <c r="E10" s="174">
        <f>E8*D10</f>
        <v>34.424999999999997</v>
      </c>
      <c r="F10" s="69"/>
      <c r="G10" s="69"/>
      <c r="H10" s="69"/>
      <c r="I10" s="70"/>
      <c r="J10" s="70"/>
      <c r="K10" s="70"/>
      <c r="L10" s="71"/>
    </row>
    <row r="11" spans="1:12" x14ac:dyDescent="0.5">
      <c r="A11" s="170"/>
      <c r="B11" s="32" t="s">
        <v>113</v>
      </c>
      <c r="C11" s="29" t="s">
        <v>60</v>
      </c>
      <c r="D11" s="183">
        <v>0.3765765765765765</v>
      </c>
      <c r="E11" s="174">
        <f>E10*D11</f>
        <v>12.963648648648645</v>
      </c>
      <c r="F11" s="69"/>
      <c r="G11" s="69"/>
      <c r="H11" s="69"/>
      <c r="I11" s="70"/>
      <c r="J11" s="70"/>
      <c r="K11" s="70"/>
      <c r="L11" s="71"/>
    </row>
    <row r="12" spans="1:12" x14ac:dyDescent="0.5">
      <c r="A12" s="170"/>
      <c r="B12" s="32" t="s">
        <v>59</v>
      </c>
      <c r="C12" s="29" t="s">
        <v>56</v>
      </c>
      <c r="D12" s="174">
        <v>0.17499999999999999</v>
      </c>
      <c r="E12" s="174">
        <f>E8*D12</f>
        <v>223.125</v>
      </c>
      <c r="F12" s="69"/>
      <c r="G12" s="69"/>
      <c r="H12" s="69"/>
      <c r="I12" s="70"/>
      <c r="J12" s="70"/>
      <c r="K12" s="70"/>
      <c r="L12" s="71"/>
    </row>
    <row r="13" spans="1:12" x14ac:dyDescent="0.5">
      <c r="A13" s="170"/>
      <c r="B13" s="32" t="s">
        <v>61</v>
      </c>
      <c r="C13" s="29" t="s">
        <v>60</v>
      </c>
      <c r="D13" s="174">
        <v>1E-3</v>
      </c>
      <c r="E13" s="174">
        <f>E8*D13</f>
        <v>1.2750000000000001</v>
      </c>
      <c r="F13" s="69"/>
      <c r="G13" s="69"/>
      <c r="H13" s="69"/>
      <c r="I13" s="70"/>
      <c r="J13" s="70"/>
      <c r="K13" s="70"/>
      <c r="L13" s="71"/>
    </row>
    <row r="14" spans="1:12" x14ac:dyDescent="0.5">
      <c r="A14" s="170">
        <v>2</v>
      </c>
      <c r="B14" s="110" t="s">
        <v>114</v>
      </c>
      <c r="C14" s="68" t="s">
        <v>28</v>
      </c>
      <c r="D14" s="174"/>
      <c r="E14" s="174">
        <v>1450</v>
      </c>
      <c r="F14" s="69"/>
      <c r="G14" s="69"/>
      <c r="H14" s="69"/>
      <c r="I14" s="70"/>
      <c r="J14" s="70"/>
      <c r="K14" s="70"/>
      <c r="L14" s="71"/>
    </row>
    <row r="15" spans="1:12" x14ac:dyDescent="0.5">
      <c r="A15" s="170"/>
      <c r="B15" s="109" t="s">
        <v>55</v>
      </c>
      <c r="C15" s="29" t="s">
        <v>56</v>
      </c>
      <c r="D15" s="174">
        <v>1.02</v>
      </c>
      <c r="E15" s="175">
        <f>E14*D15</f>
        <v>1479</v>
      </c>
      <c r="F15" s="23"/>
      <c r="G15" s="69"/>
      <c r="H15" s="69"/>
      <c r="I15" s="70"/>
      <c r="J15" s="70"/>
      <c r="K15" s="70"/>
      <c r="L15" s="71"/>
    </row>
    <row r="16" spans="1:12" x14ac:dyDescent="0.5">
      <c r="A16" s="170"/>
      <c r="B16" s="32" t="s">
        <v>57</v>
      </c>
      <c r="C16" s="29" t="s">
        <v>12</v>
      </c>
      <c r="D16" s="174">
        <v>2.7E-2</v>
      </c>
      <c r="E16" s="174">
        <f>E14*D16</f>
        <v>39.15</v>
      </c>
      <c r="F16" s="69"/>
      <c r="G16" s="69"/>
      <c r="H16" s="69"/>
      <c r="I16" s="70"/>
      <c r="J16" s="70"/>
      <c r="K16" s="70"/>
      <c r="L16" s="71"/>
    </row>
    <row r="17" spans="1:12" x14ac:dyDescent="0.5">
      <c r="A17" s="170"/>
      <c r="B17" s="32" t="s">
        <v>58</v>
      </c>
      <c r="C17" s="29" t="s">
        <v>60</v>
      </c>
      <c r="D17" s="183">
        <v>0.3765765765765765</v>
      </c>
      <c r="E17" s="174">
        <f>E16*D17</f>
        <v>14.74297297297297</v>
      </c>
      <c r="F17" s="69"/>
      <c r="G17" s="69"/>
      <c r="H17" s="69"/>
      <c r="I17" s="70"/>
      <c r="J17" s="70"/>
      <c r="K17" s="70"/>
      <c r="L17" s="71"/>
    </row>
    <row r="18" spans="1:12" x14ac:dyDescent="0.5">
      <c r="A18" s="170"/>
      <c r="B18" s="32" t="s">
        <v>59</v>
      </c>
      <c r="C18" s="29" t="s">
        <v>56</v>
      </c>
      <c r="D18" s="174">
        <v>0.17499999999999999</v>
      </c>
      <c r="E18" s="174">
        <f>E14*D18</f>
        <v>253.74999999999997</v>
      </c>
      <c r="F18" s="69"/>
      <c r="G18" s="69"/>
      <c r="H18" s="69"/>
      <c r="I18" s="70"/>
      <c r="J18" s="70"/>
      <c r="K18" s="70"/>
      <c r="L18" s="71"/>
    </row>
    <row r="19" spans="1:12" x14ac:dyDescent="0.5">
      <c r="A19" s="170"/>
      <c r="B19" s="32" t="s">
        <v>61</v>
      </c>
      <c r="C19" s="29" t="s">
        <v>60</v>
      </c>
      <c r="D19" s="174">
        <v>1E-3</v>
      </c>
      <c r="E19" s="174">
        <f>E14*D19</f>
        <v>1.45</v>
      </c>
      <c r="F19" s="69"/>
      <c r="G19" s="69"/>
      <c r="H19" s="69"/>
      <c r="I19" s="70"/>
      <c r="J19" s="70"/>
      <c r="K19" s="70"/>
      <c r="L19" s="71"/>
    </row>
    <row r="20" spans="1:12" x14ac:dyDescent="0.5">
      <c r="A20" s="170">
        <v>3</v>
      </c>
      <c r="B20" s="110" t="s">
        <v>115</v>
      </c>
      <c r="C20" s="68" t="s">
        <v>28</v>
      </c>
      <c r="D20" s="174"/>
      <c r="E20" s="174">
        <v>144</v>
      </c>
      <c r="F20" s="69"/>
      <c r="G20" s="69"/>
      <c r="H20" s="69"/>
      <c r="I20" s="70"/>
      <c r="J20" s="70"/>
      <c r="K20" s="70"/>
      <c r="L20" s="71"/>
    </row>
    <row r="21" spans="1:12" x14ac:dyDescent="0.5">
      <c r="A21" s="170"/>
      <c r="B21" s="109" t="s">
        <v>121</v>
      </c>
      <c r="C21" s="29" t="s">
        <v>56</v>
      </c>
      <c r="D21" s="174">
        <v>1.02</v>
      </c>
      <c r="E21" s="175">
        <f>E20*D21</f>
        <v>146.88</v>
      </c>
      <c r="F21" s="23"/>
      <c r="G21" s="69"/>
      <c r="H21" s="69"/>
      <c r="I21" s="70"/>
      <c r="J21" s="70"/>
      <c r="K21" s="70"/>
      <c r="L21" s="71"/>
    </row>
    <row r="22" spans="1:12" x14ac:dyDescent="0.5">
      <c r="A22" s="170"/>
      <c r="B22" s="32" t="s">
        <v>57</v>
      </c>
      <c r="C22" s="29" t="s">
        <v>12</v>
      </c>
      <c r="D22" s="174">
        <v>2.7E-2</v>
      </c>
      <c r="E22" s="174">
        <f>E20*D22</f>
        <v>3.8879999999999999</v>
      </c>
      <c r="F22" s="69"/>
      <c r="G22" s="69"/>
      <c r="H22" s="69"/>
      <c r="I22" s="70"/>
      <c r="J22" s="70"/>
      <c r="K22" s="70"/>
      <c r="L22" s="71"/>
    </row>
    <row r="23" spans="1:12" x14ac:dyDescent="0.5">
      <c r="A23" s="170"/>
      <c r="B23" s="32" t="s">
        <v>58</v>
      </c>
      <c r="C23" s="29" t="s">
        <v>60</v>
      </c>
      <c r="D23" s="183">
        <v>0.3765765765765765</v>
      </c>
      <c r="E23" s="174">
        <f>E22*D23</f>
        <v>1.4641297297297293</v>
      </c>
      <c r="F23" s="69"/>
      <c r="G23" s="69"/>
      <c r="H23" s="69"/>
      <c r="I23" s="70"/>
      <c r="J23" s="70"/>
      <c r="K23" s="70"/>
      <c r="L23" s="71"/>
    </row>
    <row r="24" spans="1:12" x14ac:dyDescent="0.5">
      <c r="A24" s="170"/>
      <c r="B24" s="32" t="s">
        <v>59</v>
      </c>
      <c r="C24" s="29" t="s">
        <v>56</v>
      </c>
      <c r="D24" s="174">
        <v>0.17499999999999999</v>
      </c>
      <c r="E24" s="174">
        <f>E20*D24</f>
        <v>25.2</v>
      </c>
      <c r="F24" s="69"/>
      <c r="G24" s="69"/>
      <c r="H24" s="69"/>
      <c r="I24" s="70"/>
      <c r="J24" s="70"/>
      <c r="K24" s="70"/>
      <c r="L24" s="71"/>
    </row>
    <row r="25" spans="1:12" x14ac:dyDescent="0.5">
      <c r="A25" s="170"/>
      <c r="B25" s="32" t="s">
        <v>61</v>
      </c>
      <c r="C25" s="29" t="s">
        <v>60</v>
      </c>
      <c r="D25" s="174">
        <v>1E-3</v>
      </c>
      <c r="E25" s="174">
        <f>E20*D25</f>
        <v>0.14400000000000002</v>
      </c>
      <c r="F25" s="69"/>
      <c r="G25" s="69"/>
      <c r="H25" s="69"/>
      <c r="I25" s="70"/>
      <c r="J25" s="70"/>
      <c r="K25" s="70"/>
      <c r="L25" s="71"/>
    </row>
    <row r="26" spans="1:12" x14ac:dyDescent="0.5">
      <c r="A26" s="72">
        <v>4</v>
      </c>
      <c r="B26" s="111" t="s">
        <v>116</v>
      </c>
      <c r="C26" s="73" t="s">
        <v>28</v>
      </c>
      <c r="D26" s="175"/>
      <c r="E26" s="175">
        <v>1325</v>
      </c>
      <c r="F26" s="23"/>
      <c r="G26" s="23"/>
      <c r="H26" s="23"/>
      <c r="I26" s="23"/>
      <c r="J26" s="74"/>
      <c r="K26" s="74"/>
      <c r="L26" s="75"/>
    </row>
    <row r="27" spans="1:12" x14ac:dyDescent="0.5">
      <c r="A27" s="72"/>
      <c r="B27" s="109" t="s">
        <v>57</v>
      </c>
      <c r="C27" s="73" t="s">
        <v>12</v>
      </c>
      <c r="D27" s="175">
        <f>0.035*1.4</f>
        <v>4.9000000000000002E-2</v>
      </c>
      <c r="E27" s="175">
        <f>E26*D27</f>
        <v>64.924999999999997</v>
      </c>
      <c r="F27" s="23"/>
      <c r="G27" s="23"/>
      <c r="H27" s="23"/>
      <c r="I27" s="23"/>
      <c r="J27" s="74"/>
      <c r="K27" s="74"/>
      <c r="L27" s="75"/>
    </row>
    <row r="28" spans="1:12" x14ac:dyDescent="0.5">
      <c r="A28" s="72"/>
      <c r="B28" s="109" t="s">
        <v>58</v>
      </c>
      <c r="C28" s="73" t="s">
        <v>60</v>
      </c>
      <c r="D28" s="175">
        <v>0.25</v>
      </c>
      <c r="E28" s="175">
        <f>E27*D28</f>
        <v>16.231249999999999</v>
      </c>
      <c r="F28" s="23"/>
      <c r="G28" s="23"/>
      <c r="H28" s="23"/>
      <c r="I28" s="23"/>
      <c r="J28" s="74"/>
      <c r="K28" s="74"/>
      <c r="L28" s="75"/>
    </row>
    <row r="29" spans="1:12" x14ac:dyDescent="0.5">
      <c r="A29" s="72"/>
      <c r="B29" s="109" t="s">
        <v>23</v>
      </c>
      <c r="C29" s="76"/>
      <c r="D29" s="175"/>
      <c r="E29" s="175">
        <v>1</v>
      </c>
      <c r="F29" s="23"/>
      <c r="G29" s="23"/>
      <c r="H29" s="23"/>
      <c r="I29" s="23"/>
      <c r="J29" s="74"/>
      <c r="K29" s="74"/>
      <c r="L29" s="75"/>
    </row>
    <row r="30" spans="1:12" x14ac:dyDescent="0.5">
      <c r="A30" s="42"/>
      <c r="B30" s="109" t="s">
        <v>63</v>
      </c>
      <c r="C30" s="73" t="s">
        <v>28</v>
      </c>
      <c r="D30" s="177">
        <v>1</v>
      </c>
      <c r="E30" s="176">
        <f>E26*D30</f>
        <v>1325</v>
      </c>
      <c r="F30" s="49"/>
      <c r="G30" s="23"/>
      <c r="H30" s="49"/>
      <c r="I30" s="49"/>
      <c r="J30" s="7"/>
      <c r="K30" s="77"/>
      <c r="L30" s="78"/>
    </row>
    <row r="31" spans="1:12" ht="26" x14ac:dyDescent="0.5">
      <c r="A31" s="72">
        <v>5</v>
      </c>
      <c r="B31" s="111" t="s">
        <v>98</v>
      </c>
      <c r="C31" s="73" t="s">
        <v>28</v>
      </c>
      <c r="D31" s="175"/>
      <c r="E31" s="175">
        <v>775</v>
      </c>
      <c r="F31" s="23"/>
      <c r="G31" s="23"/>
      <c r="H31" s="23"/>
      <c r="I31" s="23"/>
      <c r="J31" s="74"/>
      <c r="K31" s="74"/>
      <c r="L31" s="75"/>
    </row>
    <row r="32" spans="1:12" x14ac:dyDescent="0.5">
      <c r="A32" s="72"/>
      <c r="B32" s="109" t="s">
        <v>57</v>
      </c>
      <c r="C32" s="73" t="s">
        <v>12</v>
      </c>
      <c r="D32" s="175">
        <f>0.035*1.4</f>
        <v>4.9000000000000002E-2</v>
      </c>
      <c r="E32" s="175">
        <f>E31*D32</f>
        <v>37.975000000000001</v>
      </c>
      <c r="F32" s="23"/>
      <c r="G32" s="23"/>
      <c r="H32" s="23"/>
      <c r="I32" s="23"/>
      <c r="J32" s="74"/>
      <c r="K32" s="74"/>
      <c r="L32" s="75"/>
    </row>
    <row r="33" spans="1:12" x14ac:dyDescent="0.5">
      <c r="A33" s="72"/>
      <c r="B33" s="109" t="s">
        <v>58</v>
      </c>
      <c r="C33" s="73" t="s">
        <v>60</v>
      </c>
      <c r="D33" s="175">
        <v>0.25</v>
      </c>
      <c r="E33" s="175">
        <f>E32*D33</f>
        <v>9.4937500000000004</v>
      </c>
      <c r="F33" s="23"/>
      <c r="G33" s="23"/>
      <c r="H33" s="23"/>
      <c r="I33" s="23"/>
      <c r="J33" s="74"/>
      <c r="K33" s="74"/>
      <c r="L33" s="75"/>
    </row>
    <row r="34" spans="1:12" x14ac:dyDescent="0.5">
      <c r="A34" s="72"/>
      <c r="B34" s="109" t="s">
        <v>23</v>
      </c>
      <c r="C34" s="76"/>
      <c r="D34" s="175"/>
      <c r="E34" s="175">
        <v>1</v>
      </c>
      <c r="F34" s="23"/>
      <c r="G34" s="23"/>
      <c r="H34" s="23"/>
      <c r="I34" s="23"/>
      <c r="J34" s="74"/>
      <c r="K34" s="74"/>
      <c r="L34" s="75"/>
    </row>
    <row r="35" spans="1:12" ht="26" x14ac:dyDescent="0.5">
      <c r="A35" s="79" t="s">
        <v>78</v>
      </c>
      <c r="B35" s="112" t="s">
        <v>64</v>
      </c>
      <c r="C35" s="80" t="s">
        <v>65</v>
      </c>
      <c r="D35" s="81"/>
      <c r="E35" s="81">
        <v>645</v>
      </c>
      <c r="F35" s="82"/>
      <c r="G35" s="82"/>
      <c r="H35" s="82"/>
      <c r="I35" s="82"/>
      <c r="J35" s="83"/>
      <c r="K35" s="83"/>
      <c r="L35" s="84"/>
    </row>
    <row r="36" spans="1:12" x14ac:dyDescent="0.5">
      <c r="A36" s="79"/>
      <c r="B36" s="113" t="s">
        <v>66</v>
      </c>
      <c r="C36" s="80" t="s">
        <v>65</v>
      </c>
      <c r="D36" s="85">
        <v>1.05</v>
      </c>
      <c r="E36" s="81">
        <f>E35*D36</f>
        <v>677.25</v>
      </c>
      <c r="F36" s="82"/>
      <c r="G36" s="82"/>
      <c r="H36" s="82"/>
      <c r="I36" s="82"/>
      <c r="J36" s="83"/>
      <c r="K36" s="83"/>
      <c r="L36" s="84"/>
    </row>
    <row r="37" spans="1:12" x14ac:dyDescent="0.5">
      <c r="A37" s="79"/>
      <c r="B37" s="113" t="s">
        <v>23</v>
      </c>
      <c r="C37" s="80"/>
      <c r="D37" s="85"/>
      <c r="E37" s="85">
        <v>1</v>
      </c>
      <c r="F37" s="82"/>
      <c r="G37" s="82"/>
      <c r="H37" s="82"/>
      <c r="I37" s="82"/>
      <c r="J37" s="83"/>
      <c r="K37" s="83"/>
      <c r="L37" s="84"/>
    </row>
    <row r="38" spans="1:12" ht="26" x14ac:dyDescent="0.5">
      <c r="A38" s="79" t="s">
        <v>74</v>
      </c>
      <c r="B38" s="112" t="s">
        <v>67</v>
      </c>
      <c r="C38" s="80" t="s">
        <v>65</v>
      </c>
      <c r="D38" s="81"/>
      <c r="E38" s="81">
        <f>E35</f>
        <v>645</v>
      </c>
      <c r="F38" s="82"/>
      <c r="G38" s="82"/>
      <c r="H38" s="82"/>
      <c r="I38" s="82"/>
      <c r="J38" s="83"/>
      <c r="K38" s="83"/>
      <c r="L38" s="84"/>
    </row>
    <row r="39" spans="1:12" x14ac:dyDescent="0.5">
      <c r="A39" s="79"/>
      <c r="B39" s="113" t="s">
        <v>68</v>
      </c>
      <c r="C39" s="80" t="s">
        <v>65</v>
      </c>
      <c r="D39" s="85">
        <v>2.1</v>
      </c>
      <c r="E39" s="81">
        <f>E38*D39</f>
        <v>1354.5</v>
      </c>
      <c r="F39" s="82"/>
      <c r="G39" s="82"/>
      <c r="H39" s="82"/>
      <c r="I39" s="82"/>
      <c r="J39" s="83"/>
      <c r="K39" s="83"/>
      <c r="L39" s="84"/>
    </row>
    <row r="40" spans="1:12" x14ac:dyDescent="0.5">
      <c r="A40" s="79"/>
      <c r="B40" s="113" t="s">
        <v>23</v>
      </c>
      <c r="C40" s="80"/>
      <c r="D40" s="85"/>
      <c r="E40" s="85">
        <v>1</v>
      </c>
      <c r="F40" s="82"/>
      <c r="G40" s="82"/>
      <c r="H40" s="82"/>
      <c r="I40" s="82"/>
      <c r="J40" s="83"/>
      <c r="K40" s="83"/>
      <c r="L40" s="84"/>
    </row>
    <row r="41" spans="1:12" x14ac:dyDescent="0.5">
      <c r="A41" s="79" t="s">
        <v>99</v>
      </c>
      <c r="B41" s="112" t="s">
        <v>69</v>
      </c>
      <c r="C41" s="80" t="s">
        <v>65</v>
      </c>
      <c r="D41" s="81"/>
      <c r="E41" s="81">
        <f>E38</f>
        <v>645</v>
      </c>
      <c r="F41" s="82"/>
      <c r="G41" s="82"/>
      <c r="H41" s="82"/>
      <c r="I41" s="82"/>
      <c r="J41" s="83"/>
      <c r="K41" s="83"/>
      <c r="L41" s="84"/>
    </row>
    <row r="42" spans="1:12" x14ac:dyDescent="0.5">
      <c r="A42" s="79"/>
      <c r="B42" s="113" t="s">
        <v>70</v>
      </c>
      <c r="C42" s="80" t="s">
        <v>71</v>
      </c>
      <c r="D42" s="85">
        <f>0.15*1.1</f>
        <v>0.16500000000000001</v>
      </c>
      <c r="E42" s="81">
        <f>E41*D42</f>
        <v>106.42500000000001</v>
      </c>
      <c r="F42" s="82"/>
      <c r="G42" s="82"/>
      <c r="H42" s="82"/>
      <c r="I42" s="82"/>
      <c r="J42" s="83"/>
      <c r="K42" s="83"/>
      <c r="L42" s="84"/>
    </row>
    <row r="43" spans="1:12" x14ac:dyDescent="0.5">
      <c r="A43" s="79"/>
      <c r="B43" s="113" t="s">
        <v>23</v>
      </c>
      <c r="C43" s="80"/>
      <c r="D43" s="85"/>
      <c r="E43" s="85">
        <v>1</v>
      </c>
      <c r="F43" s="82"/>
      <c r="G43" s="82"/>
      <c r="H43" s="82"/>
      <c r="I43" s="82"/>
      <c r="J43" s="83"/>
      <c r="K43" s="83"/>
      <c r="L43" s="84"/>
    </row>
    <row r="44" spans="1:12" ht="26" x14ac:dyDescent="0.5">
      <c r="A44" s="72">
        <v>9</v>
      </c>
      <c r="B44" s="111" t="s">
        <v>72</v>
      </c>
      <c r="C44" s="86" t="s">
        <v>28</v>
      </c>
      <c r="D44" s="175"/>
      <c r="E44" s="175">
        <f>E41</f>
        <v>645</v>
      </c>
      <c r="F44" s="23"/>
      <c r="G44" s="23"/>
      <c r="H44" s="23"/>
      <c r="I44" s="23"/>
      <c r="J44" s="74"/>
      <c r="K44" s="74"/>
      <c r="L44" s="75"/>
    </row>
    <row r="45" spans="1:12" x14ac:dyDescent="0.5">
      <c r="A45" s="72"/>
      <c r="B45" s="109" t="s">
        <v>73</v>
      </c>
      <c r="C45" s="86" t="s">
        <v>28</v>
      </c>
      <c r="D45" s="175">
        <v>1.05</v>
      </c>
      <c r="E45" s="175">
        <f>E44*D45</f>
        <v>677.25</v>
      </c>
      <c r="F45" s="23"/>
      <c r="G45" s="23"/>
      <c r="H45" s="23"/>
      <c r="I45" s="23"/>
      <c r="J45" s="74"/>
      <c r="K45" s="74"/>
      <c r="L45" s="75"/>
    </row>
    <row r="46" spans="1:12" x14ac:dyDescent="0.5">
      <c r="A46" s="72"/>
      <c r="B46" s="109" t="s">
        <v>57</v>
      </c>
      <c r="C46" s="86" t="s">
        <v>12</v>
      </c>
      <c r="D46" s="175">
        <f>0.06*1.4</f>
        <v>8.3999999999999991E-2</v>
      </c>
      <c r="E46" s="175">
        <f>E44*D46</f>
        <v>54.179999999999993</v>
      </c>
      <c r="F46" s="23"/>
      <c r="G46" s="23"/>
      <c r="H46" s="23"/>
      <c r="I46" s="23"/>
      <c r="J46" s="74"/>
      <c r="K46" s="74"/>
      <c r="L46" s="75"/>
    </row>
    <row r="47" spans="1:12" x14ac:dyDescent="0.5">
      <c r="A47" s="72"/>
      <c r="B47" s="109" t="s">
        <v>58</v>
      </c>
      <c r="C47" s="86" t="s">
        <v>60</v>
      </c>
      <c r="D47" s="175">
        <v>0.25</v>
      </c>
      <c r="E47" s="175">
        <f>E46*D47</f>
        <v>13.544999999999998</v>
      </c>
      <c r="F47" s="23"/>
      <c r="G47" s="23"/>
      <c r="H47" s="23"/>
      <c r="I47" s="23"/>
      <c r="J47" s="74"/>
      <c r="K47" s="74"/>
      <c r="L47" s="75"/>
    </row>
    <row r="48" spans="1:12" x14ac:dyDescent="0.5">
      <c r="A48" s="72"/>
      <c r="B48" s="109" t="s">
        <v>23</v>
      </c>
      <c r="C48" s="87"/>
      <c r="D48" s="175"/>
      <c r="E48" s="175">
        <v>1</v>
      </c>
      <c r="F48" s="23"/>
      <c r="G48" s="23"/>
      <c r="H48" s="23"/>
      <c r="I48" s="23"/>
      <c r="J48" s="74"/>
      <c r="K48" s="74"/>
      <c r="L48" s="75"/>
    </row>
    <row r="49" spans="1:12" ht="26" x14ac:dyDescent="0.5">
      <c r="A49" s="79" t="s">
        <v>90</v>
      </c>
      <c r="B49" s="112" t="s">
        <v>117</v>
      </c>
      <c r="C49" s="80" t="s">
        <v>65</v>
      </c>
      <c r="D49" s="81"/>
      <c r="E49" s="81">
        <f>E44</f>
        <v>645</v>
      </c>
      <c r="F49" s="82"/>
      <c r="G49" s="82"/>
      <c r="H49" s="82"/>
      <c r="I49" s="82"/>
      <c r="J49" s="83"/>
      <c r="K49" s="83"/>
      <c r="L49" s="84"/>
    </row>
    <row r="50" spans="1:12" x14ac:dyDescent="0.5">
      <c r="A50" s="79"/>
      <c r="B50" s="113" t="s">
        <v>75</v>
      </c>
      <c r="C50" s="80" t="s">
        <v>65</v>
      </c>
      <c r="D50" s="85">
        <v>1.1499999999999999</v>
      </c>
      <c r="E50" s="81">
        <f>E49*D50</f>
        <v>741.74999999999989</v>
      </c>
      <c r="F50" s="82"/>
      <c r="G50" s="82"/>
      <c r="H50" s="82"/>
      <c r="I50" s="82"/>
      <c r="J50" s="83"/>
      <c r="K50" s="83"/>
      <c r="L50" s="84"/>
    </row>
    <row r="51" spans="1:12" x14ac:dyDescent="0.5">
      <c r="A51" s="79"/>
      <c r="B51" s="113" t="s">
        <v>76</v>
      </c>
      <c r="C51" s="80" t="s">
        <v>65</v>
      </c>
      <c r="D51" s="85">
        <v>1.1499999999999999</v>
      </c>
      <c r="E51" s="81">
        <f>E50*D51</f>
        <v>853.01249999999982</v>
      </c>
      <c r="F51" s="82"/>
      <c r="G51" s="82"/>
      <c r="H51" s="82"/>
      <c r="I51" s="82"/>
      <c r="J51" s="83"/>
      <c r="K51" s="83"/>
      <c r="L51" s="84"/>
    </row>
    <row r="52" spans="1:12" x14ac:dyDescent="0.5">
      <c r="A52" s="79"/>
      <c r="B52" s="113" t="s">
        <v>77</v>
      </c>
      <c r="C52" s="80" t="s">
        <v>31</v>
      </c>
      <c r="D52" s="85">
        <v>0.4</v>
      </c>
      <c r="E52" s="81">
        <f>E49*D52</f>
        <v>258</v>
      </c>
      <c r="F52" s="82"/>
      <c r="G52" s="82"/>
      <c r="H52" s="82"/>
      <c r="I52" s="82"/>
      <c r="J52" s="83"/>
      <c r="K52" s="83"/>
      <c r="L52" s="84"/>
    </row>
    <row r="53" spans="1:12" x14ac:dyDescent="0.5">
      <c r="A53" s="79"/>
      <c r="B53" s="113" t="s">
        <v>23</v>
      </c>
      <c r="C53" s="80"/>
      <c r="D53" s="85"/>
      <c r="E53" s="85">
        <v>1</v>
      </c>
      <c r="F53" s="82"/>
      <c r="G53" s="82"/>
      <c r="H53" s="82"/>
      <c r="I53" s="82"/>
      <c r="J53" s="83"/>
      <c r="K53" s="83"/>
      <c r="L53" s="84"/>
    </row>
    <row r="54" spans="1:12" ht="26" x14ac:dyDescent="0.5">
      <c r="A54" s="42">
        <v>11</v>
      </c>
      <c r="B54" s="111" t="s">
        <v>112</v>
      </c>
      <c r="C54" s="7" t="s">
        <v>28</v>
      </c>
      <c r="D54" s="177"/>
      <c r="E54" s="177">
        <v>48</v>
      </c>
      <c r="F54" s="49"/>
      <c r="G54" s="49"/>
      <c r="H54" s="49"/>
      <c r="I54" s="49"/>
      <c r="J54" s="7"/>
      <c r="K54" s="7"/>
      <c r="L54" s="84"/>
    </row>
    <row r="55" spans="1:12" x14ac:dyDescent="0.5">
      <c r="A55" s="42"/>
      <c r="B55" s="109" t="s">
        <v>79</v>
      </c>
      <c r="C55" s="7" t="s">
        <v>28</v>
      </c>
      <c r="D55" s="177">
        <v>1.05</v>
      </c>
      <c r="E55" s="177">
        <f>E54*D55</f>
        <v>50.400000000000006</v>
      </c>
      <c r="F55" s="49"/>
      <c r="G55" s="49"/>
      <c r="H55" s="49"/>
      <c r="I55" s="49"/>
      <c r="J55" s="7"/>
      <c r="K55" s="7"/>
      <c r="L55" s="84"/>
    </row>
    <row r="56" spans="1:12" x14ac:dyDescent="0.5">
      <c r="A56" s="42"/>
      <c r="B56" s="109" t="s">
        <v>80</v>
      </c>
      <c r="C56" s="7" t="s">
        <v>31</v>
      </c>
      <c r="D56" s="177">
        <v>8</v>
      </c>
      <c r="E56" s="177">
        <f>E54*D56</f>
        <v>384</v>
      </c>
      <c r="F56" s="49"/>
      <c r="G56" s="49"/>
      <c r="H56" s="49"/>
      <c r="I56" s="49"/>
      <c r="J56" s="7"/>
      <c r="K56" s="7"/>
      <c r="L56" s="84"/>
    </row>
    <row r="57" spans="1:12" ht="26" x14ac:dyDescent="0.5">
      <c r="A57" s="42">
        <v>12</v>
      </c>
      <c r="B57" s="111" t="s">
        <v>118</v>
      </c>
      <c r="C57" s="7" t="s">
        <v>28</v>
      </c>
      <c r="D57" s="177"/>
      <c r="E57" s="177">
        <v>1115</v>
      </c>
      <c r="F57" s="49"/>
      <c r="G57" s="49"/>
      <c r="H57" s="49"/>
      <c r="I57" s="49"/>
      <c r="J57" s="7"/>
      <c r="K57" s="7"/>
      <c r="L57" s="84"/>
    </row>
    <row r="58" spans="1:12" x14ac:dyDescent="0.5">
      <c r="A58" s="42"/>
      <c r="B58" s="109" t="s">
        <v>81</v>
      </c>
      <c r="C58" s="7" t="s">
        <v>28</v>
      </c>
      <c r="D58" s="177">
        <v>1.05</v>
      </c>
      <c r="E58" s="177">
        <f>E57*D58</f>
        <v>1170.75</v>
      </c>
      <c r="F58" s="49"/>
      <c r="G58" s="49"/>
      <c r="H58" s="49"/>
      <c r="I58" s="49"/>
      <c r="J58" s="7"/>
      <c r="K58" s="7"/>
      <c r="L58" s="84"/>
    </row>
    <row r="59" spans="1:12" x14ac:dyDescent="0.5">
      <c r="A59" s="42"/>
      <c r="B59" s="109" t="s">
        <v>80</v>
      </c>
      <c r="C59" s="7" t="s">
        <v>31</v>
      </c>
      <c r="D59" s="177">
        <v>12</v>
      </c>
      <c r="E59" s="177">
        <f>E57*D59</f>
        <v>13380</v>
      </c>
      <c r="F59" s="49"/>
      <c r="G59" s="49"/>
      <c r="H59" s="49"/>
      <c r="I59" s="49"/>
      <c r="J59" s="7"/>
      <c r="K59" s="7"/>
      <c r="L59" s="84"/>
    </row>
    <row r="60" spans="1:12" x14ac:dyDescent="0.5">
      <c r="A60" s="42"/>
      <c r="B60" s="109" t="s">
        <v>63</v>
      </c>
      <c r="C60" s="73" t="s">
        <v>28</v>
      </c>
      <c r="D60" s="177">
        <v>1</v>
      </c>
      <c r="E60" s="176">
        <f>E57</f>
        <v>1115</v>
      </c>
      <c r="F60" s="49"/>
      <c r="G60" s="23"/>
      <c r="H60" s="49"/>
      <c r="I60" s="49"/>
      <c r="J60" s="7"/>
      <c r="K60" s="77"/>
      <c r="L60" s="78"/>
    </row>
    <row r="61" spans="1:12" x14ac:dyDescent="0.5">
      <c r="A61" s="88">
        <v>13</v>
      </c>
      <c r="B61" s="114" t="s">
        <v>91</v>
      </c>
      <c r="C61" s="88" t="s">
        <v>65</v>
      </c>
      <c r="D61" s="184"/>
      <c r="E61" s="177">
        <v>160</v>
      </c>
      <c r="F61" s="49"/>
      <c r="G61" s="49"/>
      <c r="H61" s="49"/>
      <c r="I61" s="49"/>
      <c r="J61" s="7"/>
      <c r="K61" s="7"/>
      <c r="L61" s="78"/>
    </row>
    <row r="62" spans="1:12" ht="23.35" x14ac:dyDescent="0.5">
      <c r="A62" s="88"/>
      <c r="B62" s="115" t="s">
        <v>82</v>
      </c>
      <c r="C62" s="88" t="s">
        <v>92</v>
      </c>
      <c r="D62" s="184">
        <v>0.15</v>
      </c>
      <c r="E62" s="177">
        <f>$E$61*D62</f>
        <v>24</v>
      </c>
      <c r="F62" s="49"/>
      <c r="G62" s="49"/>
      <c r="H62" s="49"/>
      <c r="I62" s="49"/>
      <c r="J62" s="7"/>
      <c r="K62" s="7"/>
      <c r="L62" s="78"/>
    </row>
    <row r="63" spans="1:12" x14ac:dyDescent="0.5">
      <c r="A63" s="88"/>
      <c r="B63" s="115" t="s">
        <v>83</v>
      </c>
      <c r="C63" s="88" t="s">
        <v>31</v>
      </c>
      <c r="D63" s="184">
        <v>6.6</v>
      </c>
      <c r="E63" s="177">
        <f t="shared" ref="E63:E65" si="0">$E$61*D63</f>
        <v>1056</v>
      </c>
      <c r="F63" s="49"/>
      <c r="G63" s="49"/>
      <c r="H63" s="49"/>
      <c r="I63" s="49"/>
      <c r="J63" s="7"/>
      <c r="K63" s="7"/>
      <c r="L63" s="78"/>
    </row>
    <row r="64" spans="1:12" x14ac:dyDescent="0.5">
      <c r="A64" s="88"/>
      <c r="B64" s="115" t="s">
        <v>84</v>
      </c>
      <c r="C64" s="88" t="s">
        <v>93</v>
      </c>
      <c r="D64" s="184">
        <v>0.3</v>
      </c>
      <c r="E64" s="177">
        <f t="shared" si="0"/>
        <v>48</v>
      </c>
      <c r="F64" s="49"/>
      <c r="G64" s="49"/>
      <c r="H64" s="49"/>
      <c r="I64" s="49"/>
      <c r="J64" s="7"/>
      <c r="K64" s="7"/>
      <c r="L64" s="78"/>
    </row>
    <row r="65" spans="1:12" x14ac:dyDescent="0.5">
      <c r="A65" s="88"/>
      <c r="B65" s="115" t="s">
        <v>89</v>
      </c>
      <c r="C65" s="88" t="s">
        <v>28</v>
      </c>
      <c r="D65" s="184">
        <v>1.1000000000000001</v>
      </c>
      <c r="E65" s="177">
        <f t="shared" si="0"/>
        <v>176</v>
      </c>
      <c r="F65" s="49"/>
      <c r="G65" s="49"/>
      <c r="H65" s="49"/>
      <c r="I65" s="49"/>
      <c r="J65" s="7"/>
      <c r="K65" s="7"/>
      <c r="L65" s="78"/>
    </row>
    <row r="66" spans="1:12" x14ac:dyDescent="0.5">
      <c r="A66" s="88"/>
      <c r="B66" s="115" t="s">
        <v>94</v>
      </c>
      <c r="C66" s="88" t="s">
        <v>28</v>
      </c>
      <c r="D66" s="184"/>
      <c r="E66" s="177">
        <v>160</v>
      </c>
      <c r="F66" s="49"/>
      <c r="G66" s="49"/>
      <c r="H66" s="49"/>
      <c r="I66" s="49"/>
      <c r="J66" s="7"/>
      <c r="K66" s="7"/>
      <c r="L66" s="78"/>
    </row>
    <row r="67" spans="1:12" x14ac:dyDescent="0.5">
      <c r="A67" s="88"/>
      <c r="B67" s="115" t="s">
        <v>85</v>
      </c>
      <c r="C67" s="88" t="s">
        <v>31</v>
      </c>
      <c r="D67" s="184">
        <v>0.35</v>
      </c>
      <c r="E67" s="177">
        <f>$E$66*D67</f>
        <v>56</v>
      </c>
      <c r="F67" s="49"/>
      <c r="G67" s="49"/>
      <c r="H67" s="49"/>
      <c r="I67" s="49"/>
      <c r="J67" s="7"/>
      <c r="K67" s="7"/>
      <c r="L67" s="78"/>
    </row>
    <row r="68" spans="1:12" x14ac:dyDescent="0.5">
      <c r="A68" s="88"/>
      <c r="B68" s="115" t="s">
        <v>86</v>
      </c>
      <c r="C68" s="88" t="s">
        <v>31</v>
      </c>
      <c r="D68" s="184">
        <v>4.67</v>
      </c>
      <c r="E68" s="177">
        <f>$E$66*D68</f>
        <v>747.2</v>
      </c>
      <c r="F68" s="49"/>
      <c r="G68" s="49"/>
      <c r="H68" s="49"/>
      <c r="I68" s="49"/>
      <c r="J68" s="7"/>
      <c r="K68" s="7"/>
      <c r="L68" s="78"/>
    </row>
    <row r="69" spans="1:12" x14ac:dyDescent="0.5">
      <c r="A69" s="88"/>
      <c r="B69" s="115" t="s">
        <v>87</v>
      </c>
      <c r="C69" s="88" t="s">
        <v>92</v>
      </c>
      <c r="D69" s="184">
        <v>0.5</v>
      </c>
      <c r="E69" s="177">
        <f>$E$66*D69</f>
        <v>80</v>
      </c>
      <c r="F69" s="49"/>
      <c r="G69" s="49"/>
      <c r="H69" s="49"/>
      <c r="I69" s="49"/>
      <c r="J69" s="7"/>
      <c r="K69" s="7"/>
      <c r="L69" s="78"/>
    </row>
    <row r="70" spans="1:12" x14ac:dyDescent="0.5">
      <c r="A70" s="88"/>
      <c r="B70" s="115" t="s">
        <v>88</v>
      </c>
      <c r="C70" s="88" t="s">
        <v>28</v>
      </c>
      <c r="D70" s="184">
        <v>1</v>
      </c>
      <c r="E70" s="177">
        <f>$E$66*D70</f>
        <v>160</v>
      </c>
      <c r="F70" s="49"/>
      <c r="G70" s="49"/>
      <c r="H70" s="49"/>
      <c r="I70" s="49"/>
      <c r="J70" s="7"/>
      <c r="K70" s="7"/>
      <c r="L70" s="78"/>
    </row>
    <row r="71" spans="1:12" ht="26" x14ac:dyDescent="0.5">
      <c r="A71" s="42">
        <v>14</v>
      </c>
      <c r="B71" s="116" t="s">
        <v>100</v>
      </c>
      <c r="C71" s="7" t="s">
        <v>65</v>
      </c>
      <c r="D71" s="177"/>
      <c r="E71" s="177">
        <v>2340</v>
      </c>
      <c r="F71" s="49"/>
      <c r="G71" s="49"/>
      <c r="H71" s="49"/>
      <c r="I71" s="49"/>
      <c r="J71" s="7"/>
      <c r="K71" s="7"/>
      <c r="L71" s="78"/>
    </row>
    <row r="72" spans="1:12" x14ac:dyDescent="0.5">
      <c r="A72" s="42"/>
      <c r="B72" s="32" t="s">
        <v>57</v>
      </c>
      <c r="C72" s="7" t="s">
        <v>97</v>
      </c>
      <c r="D72" s="177">
        <v>0.08</v>
      </c>
      <c r="E72" s="177">
        <f>$E$71*D72</f>
        <v>187.20000000000002</v>
      </c>
      <c r="F72" s="49"/>
      <c r="G72" s="49"/>
      <c r="H72" s="49"/>
      <c r="I72" s="49"/>
      <c r="J72" s="7"/>
      <c r="K72" s="7"/>
      <c r="L72" s="78"/>
    </row>
    <row r="73" spans="1:12" x14ac:dyDescent="0.5">
      <c r="A73" s="42"/>
      <c r="B73" s="32" t="s">
        <v>95</v>
      </c>
      <c r="C73" s="7" t="s">
        <v>32</v>
      </c>
      <c r="D73" s="177">
        <v>2.5000000000000001E-2</v>
      </c>
      <c r="E73" s="177">
        <f t="shared" ref="E73:E76" si="1">$E$71*D73</f>
        <v>58.5</v>
      </c>
      <c r="F73" s="49"/>
      <c r="G73" s="49"/>
      <c r="H73" s="49"/>
      <c r="I73" s="49"/>
      <c r="J73" s="7"/>
      <c r="K73" s="7"/>
      <c r="L73" s="78"/>
    </row>
    <row r="74" spans="1:12" x14ac:dyDescent="0.5">
      <c r="A74" s="42"/>
      <c r="B74" s="32" t="s">
        <v>70</v>
      </c>
      <c r="C74" s="7" t="s">
        <v>97</v>
      </c>
      <c r="D74" s="177">
        <v>1.7999999999999999E-2</v>
      </c>
      <c r="E74" s="177">
        <f t="shared" si="1"/>
        <v>42.12</v>
      </c>
      <c r="F74" s="49"/>
      <c r="G74" s="49"/>
      <c r="H74" s="49"/>
      <c r="I74" s="49"/>
      <c r="J74" s="7"/>
      <c r="K74" s="7"/>
      <c r="L74" s="78"/>
    </row>
    <row r="75" spans="1:12" x14ac:dyDescent="0.5">
      <c r="A75" s="42"/>
      <c r="B75" s="117" t="s">
        <v>88</v>
      </c>
      <c r="C75" s="7"/>
      <c r="D75" s="177">
        <v>1</v>
      </c>
      <c r="E75" s="177">
        <f t="shared" si="1"/>
        <v>2340</v>
      </c>
      <c r="F75" s="49"/>
      <c r="G75" s="49"/>
      <c r="H75" s="49"/>
      <c r="I75" s="49"/>
      <c r="J75" s="7"/>
      <c r="K75" s="7"/>
      <c r="L75" s="78"/>
    </row>
    <row r="76" spans="1:12" x14ac:dyDescent="0.5">
      <c r="A76" s="42"/>
      <c r="B76" s="117" t="s">
        <v>96</v>
      </c>
      <c r="C76" s="7" t="s">
        <v>93</v>
      </c>
      <c r="D76" s="177">
        <v>1</v>
      </c>
      <c r="E76" s="177">
        <f t="shared" si="1"/>
        <v>2340</v>
      </c>
      <c r="F76" s="49"/>
      <c r="G76" s="49"/>
      <c r="H76" s="49"/>
      <c r="I76" s="49"/>
      <c r="J76" s="7"/>
      <c r="K76" s="7"/>
      <c r="L76" s="78"/>
    </row>
    <row r="77" spans="1:12" x14ac:dyDescent="0.5">
      <c r="A77" s="42">
        <v>15</v>
      </c>
      <c r="B77" s="118" t="s">
        <v>101</v>
      </c>
      <c r="C77" s="7" t="s">
        <v>28</v>
      </c>
      <c r="D77" s="177"/>
      <c r="E77" s="177">
        <v>440</v>
      </c>
      <c r="F77" s="49"/>
      <c r="G77" s="49"/>
      <c r="H77" s="49"/>
      <c r="I77" s="49"/>
      <c r="J77" s="7"/>
      <c r="K77" s="7"/>
      <c r="L77" s="78"/>
    </row>
    <row r="78" spans="1:12" x14ac:dyDescent="0.5">
      <c r="A78" s="42"/>
      <c r="B78" s="117"/>
      <c r="C78" s="7"/>
      <c r="D78" s="177"/>
      <c r="E78" s="177"/>
      <c r="F78" s="49"/>
      <c r="G78" s="49"/>
      <c r="H78" s="49"/>
      <c r="I78" s="49"/>
      <c r="J78" s="7"/>
      <c r="K78" s="7"/>
      <c r="L78" s="78"/>
    </row>
    <row r="79" spans="1:12" ht="14.7" thickBot="1" x14ac:dyDescent="0.55000000000000004">
      <c r="A79" s="42"/>
      <c r="B79" s="7"/>
      <c r="C79" s="7"/>
      <c r="D79" s="177"/>
      <c r="E79" s="177"/>
      <c r="F79" s="49"/>
      <c r="G79" s="49"/>
      <c r="H79" s="49"/>
      <c r="I79" s="49"/>
      <c r="J79" s="7"/>
      <c r="K79" s="7"/>
      <c r="L79" s="64"/>
    </row>
    <row r="80" spans="1:12" ht="14.7" thickBot="1" x14ac:dyDescent="0.55000000000000004">
      <c r="A80" s="89"/>
      <c r="B80" s="119" t="s">
        <v>9</v>
      </c>
      <c r="C80" s="90"/>
      <c r="D80" s="178"/>
      <c r="E80" s="178"/>
      <c r="F80" s="92"/>
      <c r="G80" s="93">
        <f>SUM(G8:G77)</f>
        <v>0</v>
      </c>
      <c r="H80" s="93"/>
      <c r="I80" s="93">
        <f>SUM(I8:I77)</f>
        <v>0</v>
      </c>
      <c r="J80" s="94"/>
      <c r="K80" s="94">
        <f>SUM(K8:K76)</f>
        <v>0</v>
      </c>
      <c r="L80" s="94">
        <f>SUM(L8:L77)</f>
        <v>0</v>
      </c>
    </row>
    <row r="81" spans="1:12" x14ac:dyDescent="0.5">
      <c r="A81" s="95"/>
      <c r="B81" s="111" t="s">
        <v>47</v>
      </c>
      <c r="C81" s="96" t="s">
        <v>109</v>
      </c>
      <c r="D81" s="179"/>
      <c r="E81" s="179"/>
      <c r="F81" s="98"/>
      <c r="G81" s="98"/>
      <c r="H81" s="98"/>
      <c r="I81" s="98"/>
      <c r="J81" s="97"/>
      <c r="K81" s="97"/>
      <c r="L81" s="38" t="e">
        <f>L80*C81</f>
        <v>#VALUE!</v>
      </c>
    </row>
    <row r="82" spans="1:12" x14ac:dyDescent="0.5">
      <c r="A82" s="95"/>
      <c r="B82" s="111" t="s">
        <v>9</v>
      </c>
      <c r="C82" s="21"/>
      <c r="D82" s="179"/>
      <c r="E82" s="179"/>
      <c r="F82" s="98"/>
      <c r="G82" s="98"/>
      <c r="H82" s="98"/>
      <c r="I82" s="98"/>
      <c r="J82" s="97"/>
      <c r="K82" s="97"/>
      <c r="L82" s="39" t="e">
        <f>SUM(L80:L81)</f>
        <v>#VALUE!</v>
      </c>
    </row>
    <row r="83" spans="1:12" x14ac:dyDescent="0.5">
      <c r="A83" s="95"/>
      <c r="B83" s="120" t="s">
        <v>48</v>
      </c>
      <c r="C83" s="99" t="s">
        <v>109</v>
      </c>
      <c r="D83" s="179"/>
      <c r="E83" s="179"/>
      <c r="F83" s="98"/>
      <c r="G83" s="98"/>
      <c r="H83" s="98"/>
      <c r="I83" s="98"/>
      <c r="J83" s="97"/>
      <c r="K83" s="97"/>
      <c r="L83" s="38" t="e">
        <f>L82*C83</f>
        <v>#VALUE!</v>
      </c>
    </row>
    <row r="84" spans="1:12" x14ac:dyDescent="0.5">
      <c r="A84" s="95"/>
      <c r="B84" s="111" t="s">
        <v>9</v>
      </c>
      <c r="C84" s="21"/>
      <c r="D84" s="179"/>
      <c r="E84" s="179"/>
      <c r="F84" s="98"/>
      <c r="G84" s="98"/>
      <c r="H84" s="98"/>
      <c r="I84" s="98"/>
      <c r="J84" s="97"/>
      <c r="K84" s="97"/>
      <c r="L84" s="39" t="e">
        <f>SUM(L82:L83)</f>
        <v>#VALUE!</v>
      </c>
    </row>
    <row r="85" spans="1:12" x14ac:dyDescent="0.5">
      <c r="A85" s="95"/>
      <c r="B85" s="120" t="s">
        <v>49</v>
      </c>
      <c r="C85" s="99" t="s">
        <v>109</v>
      </c>
      <c r="D85" s="179"/>
      <c r="E85" s="179"/>
      <c r="F85" s="98"/>
      <c r="G85" s="98"/>
      <c r="H85" s="98"/>
      <c r="I85" s="98"/>
      <c r="J85" s="97"/>
      <c r="K85" s="97"/>
      <c r="L85" s="39" t="e">
        <f>L84*C85</f>
        <v>#VALUE!</v>
      </c>
    </row>
    <row r="86" spans="1:12" x14ac:dyDescent="0.5">
      <c r="A86" s="95"/>
      <c r="B86" s="111" t="s">
        <v>9</v>
      </c>
      <c r="C86" s="21"/>
      <c r="D86" s="179"/>
      <c r="E86" s="179"/>
      <c r="F86" s="98"/>
      <c r="G86" s="98"/>
      <c r="H86" s="98"/>
      <c r="I86" s="98"/>
      <c r="J86" s="97"/>
      <c r="K86" s="97"/>
      <c r="L86" s="39" t="e">
        <f>SUM(L84:L85)</f>
        <v>#VALUE!</v>
      </c>
    </row>
    <row r="87" spans="1:12" ht="14.7" thickBot="1" x14ac:dyDescent="0.55000000000000004">
      <c r="A87" s="100"/>
      <c r="B87" s="121" t="s">
        <v>50</v>
      </c>
      <c r="C87" s="101">
        <v>0.18</v>
      </c>
      <c r="D87" s="180"/>
      <c r="E87" s="180"/>
      <c r="F87" s="103"/>
      <c r="G87" s="103"/>
      <c r="H87" s="103"/>
      <c r="I87" s="103"/>
      <c r="J87" s="102"/>
      <c r="K87" s="102"/>
      <c r="L87" s="38" t="e">
        <f>L86*C87</f>
        <v>#VALUE!</v>
      </c>
    </row>
    <row r="88" spans="1:12" ht="14.7" thickBot="1" x14ac:dyDescent="0.55000000000000004">
      <c r="A88" s="89"/>
      <c r="B88" s="119" t="s">
        <v>51</v>
      </c>
      <c r="C88" s="90"/>
      <c r="D88" s="178"/>
      <c r="E88" s="178"/>
      <c r="F88" s="92"/>
      <c r="G88" s="92"/>
      <c r="H88" s="92"/>
      <c r="I88" s="92"/>
      <c r="J88" s="91"/>
      <c r="K88" s="91"/>
      <c r="L88" s="41" t="e">
        <f>SUM(L86:L87)</f>
        <v>#VALUE!</v>
      </c>
    </row>
  </sheetData>
  <mergeCells count="11">
    <mergeCell ref="J5:K5"/>
    <mergeCell ref="L5:L6"/>
    <mergeCell ref="A8:A13"/>
    <mergeCell ref="A14:A19"/>
    <mergeCell ref="A20:A25"/>
    <mergeCell ref="A5:A6"/>
    <mergeCell ref="B5:B6"/>
    <mergeCell ref="C5:C6"/>
    <mergeCell ref="D5:E5"/>
    <mergeCell ref="F5:G5"/>
    <mergeCell ref="H5:I5"/>
  </mergeCells>
  <conditionalFormatting sqref="B29:B30 B34">
    <cfRule type="cellIs" dxfId="5" priority="5" operator="lessThan">
      <formula>0</formula>
    </cfRule>
  </conditionalFormatting>
  <conditionalFormatting sqref="B48">
    <cfRule type="cellIs" dxfId="4" priority="3" operator="lessThan">
      <formula>0</formula>
    </cfRule>
  </conditionalFormatting>
  <conditionalFormatting sqref="B60">
    <cfRule type="cellIs" dxfId="3" priority="1" operator="lessThan">
      <formula>0</formula>
    </cfRule>
  </conditionalFormatting>
  <conditionalFormatting sqref="G29:G30 G34">
    <cfRule type="cellIs" dxfId="2" priority="6" operator="lessThan">
      <formula>0</formula>
    </cfRule>
  </conditionalFormatting>
  <conditionalFormatting sqref="G48">
    <cfRule type="cellIs" dxfId="1" priority="4" operator="lessThan">
      <formula>0</formula>
    </cfRule>
  </conditionalFormatting>
  <conditionalFormatting sqref="G60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კონსტრუქცია</vt:lpstr>
      <vt:lpstr>არქიტექტურა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Geradze</dc:creator>
  <cp:lastModifiedBy>Giorgi Geradze</cp:lastModifiedBy>
  <dcterms:created xsi:type="dcterms:W3CDTF">2023-03-30T12:36:26Z</dcterms:created>
  <dcterms:modified xsi:type="dcterms:W3CDTF">2023-05-16T16:11:17Z</dcterms:modified>
</cp:coreProperties>
</file>