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iorgobiani0110\Desktop\"/>
    </mc:Choice>
  </mc:AlternateContent>
  <xr:revisionPtr revIDLastSave="0" documentId="13_ncr:1_{D7EF656B-6B07-4916-81D3-4F034FE17FF9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რაჭა რიცეულა" sheetId="4" r:id="rId1"/>
  </sheets>
  <definedNames>
    <definedName name="_xlnm._FilterDatabase" localSheetId="0" hidden="1">'რაჭა რიცეულა'!$A$7:$M$137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4" l="1"/>
  <c r="H117" i="4"/>
  <c r="M117" i="4" s="1"/>
  <c r="H116" i="4"/>
  <c r="M116" i="4" s="1"/>
  <c r="F115" i="4"/>
  <c r="H115" i="4" s="1"/>
  <c r="M115" i="4" s="1"/>
  <c r="F113" i="4"/>
  <c r="F114" i="4" s="1"/>
  <c r="J114" i="4" s="1"/>
  <c r="M114" i="4" s="1"/>
  <c r="F95" i="4"/>
  <c r="L95" i="4" s="1"/>
  <c r="M95" i="4" s="1"/>
  <c r="F94" i="4"/>
  <c r="L94" i="4" s="1"/>
  <c r="M94" i="4" s="1"/>
  <c r="F93" i="4"/>
  <c r="L93" i="4" s="1"/>
  <c r="M93" i="4" s="1"/>
  <c r="F92" i="4"/>
  <c r="J92" i="4" s="1"/>
  <c r="M92" i="4" s="1"/>
  <c r="F84" i="4"/>
  <c r="F90" i="4" s="1"/>
  <c r="L90" i="4" s="1"/>
  <c r="M90" i="4" s="1"/>
  <c r="F82" i="4"/>
  <c r="F83" i="4" s="1"/>
  <c r="L83" i="4" s="1"/>
  <c r="M83" i="4" s="1"/>
  <c r="F123" i="4"/>
  <c r="F126" i="4" s="1"/>
  <c r="H126" i="4" s="1"/>
  <c r="M126" i="4" s="1"/>
  <c r="F119" i="4"/>
  <c r="F121" i="4" s="1"/>
  <c r="H121" i="4" s="1"/>
  <c r="M121" i="4" s="1"/>
  <c r="H110" i="4"/>
  <c r="M110" i="4" s="1"/>
  <c r="F109" i="4"/>
  <c r="H109" i="4" s="1"/>
  <c r="M109" i="4" s="1"/>
  <c r="F107" i="4"/>
  <c r="F108" i="4" s="1"/>
  <c r="J108" i="4" s="1"/>
  <c r="M108" i="4" s="1"/>
  <c r="H105" i="4"/>
  <c r="M105" i="4" s="1"/>
  <c r="F104" i="4"/>
  <c r="H104" i="4" s="1"/>
  <c r="M104" i="4" s="1"/>
  <c r="F102" i="4"/>
  <c r="F103" i="4" s="1"/>
  <c r="J103" i="4" s="1"/>
  <c r="M103" i="4" s="1"/>
  <c r="F97" i="4"/>
  <c r="F100" i="4" s="1"/>
  <c r="H100" i="4" s="1"/>
  <c r="M100" i="4" s="1"/>
  <c r="F80" i="4"/>
  <c r="L80" i="4" s="1"/>
  <c r="M80" i="4" s="1"/>
  <c r="F79" i="4"/>
  <c r="J79" i="4" s="1"/>
  <c r="M79" i="4" s="1"/>
  <c r="F77" i="4"/>
  <c r="L77" i="4" s="1"/>
  <c r="M77" i="4" s="1"/>
  <c r="F72" i="4"/>
  <c r="F74" i="4" s="1"/>
  <c r="L74" i="4" s="1"/>
  <c r="M74" i="4" s="1"/>
  <c r="F137" i="4" l="1"/>
  <c r="F85" i="4"/>
  <c r="F111" i="4"/>
  <c r="H111" i="4" s="1"/>
  <c r="M111" i="4" s="1"/>
  <c r="F76" i="4"/>
  <c r="H76" i="4" s="1"/>
  <c r="M76" i="4" s="1"/>
  <c r="F98" i="4"/>
  <c r="J98" i="4" s="1"/>
  <c r="M98" i="4" s="1"/>
  <c r="F73" i="4"/>
  <c r="J73" i="4" s="1"/>
  <c r="M73" i="4" s="1"/>
  <c r="F125" i="4"/>
  <c r="L125" i="4" s="1"/>
  <c r="M125" i="4" s="1"/>
  <c r="F99" i="4"/>
  <c r="L99" i="4" s="1"/>
  <c r="M99" i="4" s="1"/>
  <c r="F124" i="4"/>
  <c r="J124" i="4" s="1"/>
  <c r="M124" i="4" s="1"/>
  <c r="F120" i="4"/>
  <c r="J120" i="4" s="1"/>
  <c r="M120" i="4" s="1"/>
  <c r="F75" i="4"/>
  <c r="L75" i="4" s="1"/>
  <c r="M75" i="4" s="1"/>
  <c r="F86" i="4" l="1"/>
  <c r="J86" i="4" s="1"/>
  <c r="M86" i="4" s="1"/>
  <c r="F88" i="4"/>
  <c r="L88" i="4" s="1"/>
  <c r="M88" i="4" s="1"/>
  <c r="F89" i="4"/>
  <c r="H89" i="4" s="1"/>
  <c r="M89" i="4" s="1"/>
  <c r="F87" i="4"/>
  <c r="L87" i="4" s="1"/>
  <c r="M87" i="4" s="1"/>
  <c r="F67" i="4" l="1"/>
  <c r="F69" i="4" s="1"/>
  <c r="H69" i="4" s="1"/>
  <c r="M69" i="4" s="1"/>
  <c r="F65" i="4"/>
  <c r="H65" i="4" s="1"/>
  <c r="M65" i="4" s="1"/>
  <c r="F64" i="4"/>
  <c r="J64" i="4" s="1"/>
  <c r="F63" i="4"/>
  <c r="L63" i="4" s="1"/>
  <c r="F62" i="4"/>
  <c r="H62" i="4" s="1"/>
  <c r="F61" i="4"/>
  <c r="L61" i="4" s="1"/>
  <c r="F60" i="4"/>
  <c r="L60" i="4" s="1"/>
  <c r="L59" i="4"/>
  <c r="J59" i="4"/>
  <c r="H59" i="4"/>
  <c r="H57" i="4"/>
  <c r="M57" i="4" s="1"/>
  <c r="F53" i="4"/>
  <c r="F55" i="4" s="1"/>
  <c r="L55" i="4" s="1"/>
  <c r="M55" i="4" s="1"/>
  <c r="F51" i="4"/>
  <c r="H51" i="4" s="1"/>
  <c r="M51" i="4" s="1"/>
  <c r="F50" i="4"/>
  <c r="H50" i="4" s="1"/>
  <c r="M50" i="4" s="1"/>
  <c r="F49" i="4"/>
  <c r="L49" i="4" s="1"/>
  <c r="M49" i="4" s="1"/>
  <c r="F48" i="4"/>
  <c r="J48" i="4" s="1"/>
  <c r="M48" i="4" s="1"/>
  <c r="M59" i="4" l="1"/>
  <c r="J62" i="4"/>
  <c r="L62" i="4"/>
  <c r="L64" i="4"/>
  <c r="F56" i="4"/>
  <c r="L56" i="4" s="1"/>
  <c r="M56" i="4" s="1"/>
  <c r="J60" i="4"/>
  <c r="H63" i="4"/>
  <c r="J63" i="4"/>
  <c r="F68" i="4"/>
  <c r="J68" i="4" s="1"/>
  <c r="M68" i="4" s="1"/>
  <c r="F54" i="4"/>
  <c r="J54" i="4" s="1"/>
  <c r="M54" i="4" s="1"/>
  <c r="H61" i="4"/>
  <c r="F58" i="4"/>
  <c r="H58" i="4" s="1"/>
  <c r="M58" i="4" s="1"/>
  <c r="J61" i="4"/>
  <c r="H64" i="4"/>
  <c r="H60" i="4"/>
  <c r="M64" i="4" l="1"/>
  <c r="M61" i="4"/>
  <c r="M62" i="4"/>
  <c r="M60" i="4"/>
  <c r="M63" i="4"/>
  <c r="F46" i="4" l="1"/>
  <c r="L46" i="4" s="1"/>
  <c r="M46" i="4" s="1"/>
  <c r="F45" i="4"/>
  <c r="L45" i="4" s="1"/>
  <c r="M45" i="4" s="1"/>
  <c r="F44" i="4"/>
  <c r="L44" i="4" s="1"/>
  <c r="M44" i="4" s="1"/>
  <c r="F43" i="4"/>
  <c r="J43" i="4" s="1"/>
  <c r="M43" i="4" s="1"/>
  <c r="F35" i="4"/>
  <c r="F41" i="4" s="1"/>
  <c r="L41" i="4" s="1"/>
  <c r="M41" i="4" s="1"/>
  <c r="F33" i="4"/>
  <c r="F34" i="4" s="1"/>
  <c r="L34" i="4" s="1"/>
  <c r="M34" i="4" s="1"/>
  <c r="F36" i="4" l="1"/>
  <c r="F40" i="4" l="1"/>
  <c r="H40" i="4" s="1"/>
  <c r="M40" i="4" s="1"/>
  <c r="F39" i="4"/>
  <c r="L39" i="4" s="1"/>
  <c r="M39" i="4" s="1"/>
  <c r="F37" i="4"/>
  <c r="J37" i="4" s="1"/>
  <c r="M37" i="4" s="1"/>
  <c r="F38" i="4"/>
  <c r="L38" i="4" s="1"/>
  <c r="M38" i="4" s="1"/>
  <c r="F14" i="4" l="1"/>
  <c r="L14" i="4" s="1"/>
  <c r="M14" i="4" s="1"/>
  <c r="F13" i="4"/>
  <c r="L13" i="4" s="1"/>
  <c r="M13" i="4" s="1"/>
  <c r="F12" i="4"/>
  <c r="L12" i="4" s="1"/>
  <c r="M12" i="4" l="1"/>
  <c r="F133" i="4"/>
  <c r="F132" i="4"/>
  <c r="L132" i="4" s="1"/>
  <c r="M132" i="4" s="1"/>
  <c r="F129" i="4"/>
  <c r="J129" i="4" s="1"/>
  <c r="M129" i="4" s="1"/>
  <c r="H133" i="4" l="1"/>
  <c r="M133" i="4" s="1"/>
  <c r="F130" i="4"/>
  <c r="L130" i="4" s="1"/>
  <c r="M130" i="4" s="1"/>
  <c r="F131" i="4"/>
  <c r="L131" i="4" s="1"/>
  <c r="M131" i="4" s="1"/>
  <c r="F134" i="4"/>
  <c r="H134" i="4" s="1"/>
  <c r="M134" i="4" s="1"/>
  <c r="F22" i="4" l="1"/>
  <c r="F27" i="4" l="1"/>
  <c r="F28" i="4" s="1"/>
  <c r="J28" i="4" s="1"/>
  <c r="M28" i="4" s="1"/>
  <c r="F25" i="4"/>
  <c r="L25" i="4" s="1"/>
  <c r="M25" i="4" s="1"/>
  <c r="F24" i="4"/>
  <c r="J24" i="4" s="1"/>
  <c r="M24" i="4" s="1"/>
  <c r="L22" i="4"/>
  <c r="M22" i="4" s="1"/>
  <c r="F20" i="4"/>
  <c r="L20" i="4" s="1"/>
  <c r="M20" i="4" s="1"/>
  <c r="F10" i="4"/>
  <c r="J10" i="4" s="1"/>
  <c r="M10" i="4" l="1"/>
  <c r="M137" i="4"/>
  <c r="F21" i="4"/>
  <c r="F29" i="4"/>
  <c r="L29" i="4" s="1"/>
  <c r="M29" i="4" s="1"/>
  <c r="F30" i="4"/>
  <c r="F136" i="4" s="1"/>
  <c r="F18" i="4"/>
  <c r="J18" i="4" s="1"/>
  <c r="M18" i="4" s="1"/>
  <c r="F19" i="4"/>
  <c r="L19" i="4" s="1"/>
  <c r="J135" i="4" l="1"/>
  <c r="M19" i="4"/>
  <c r="L135" i="4"/>
  <c r="M136" i="4"/>
  <c r="H21" i="4"/>
  <c r="H30" i="4"/>
  <c r="M30" i="4" s="1"/>
  <c r="M21" i="4" l="1"/>
  <c r="H135" i="4"/>
  <c r="M135" i="4" l="1"/>
  <c r="M139" i="4" s="1"/>
  <c r="M140" i="4" s="1"/>
  <c r="M141" i="4" s="1"/>
  <c r="M142" i="4" s="1"/>
  <c r="M143" i="4" s="1"/>
  <c r="M144" i="4" s="1"/>
  <c r="M145" i="4" s="1"/>
  <c r="M146" i="4" s="1"/>
  <c r="M147" i="4" s="1"/>
  <c r="D4" i="4" s="1"/>
</calcChain>
</file>

<file path=xl/sharedStrings.xml><?xml version="1.0" encoding="utf-8"?>
<sst xmlns="http://schemas.openxmlformats.org/spreadsheetml/2006/main" count="346" uniqueCount="152">
  <si>
    <t>ლოკალური ხარჯთაღრიცხვა #1</t>
  </si>
  <si>
    <t>ათ. ლარი</t>
  </si>
  <si>
    <t>#</t>
  </si>
  <si>
    <t>საფუძველი</t>
  </si>
  <si>
    <t>სამუშაოების, რესურსების                                   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</si>
  <si>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</si>
  <si>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</si>
  <si>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</si>
  <si>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</si>
  <si>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მანქანა-მექანიზმები</t>
  </si>
  <si>
    <t>ჯამი</t>
  </si>
  <si>
    <t>ერთეული</t>
  </si>
  <si>
    <t>სულ</t>
  </si>
  <si>
    <t>ერთ. ფასი</t>
  </si>
  <si>
    <t>2</t>
  </si>
  <si>
    <t>13</t>
  </si>
  <si>
    <t>თავი 1. მოსამზადებელი სამუშაოები</t>
  </si>
  <si>
    <t>კვლევა-ძიების კრებული გვ.557.ცხრ-17</t>
  </si>
  <si>
    <t>ტრასის აღდგენა და დამაგრება</t>
  </si>
  <si>
    <t>კმ</t>
  </si>
  <si>
    <t>შრომის  დანახარჯი</t>
  </si>
  <si>
    <t>კაც/სთ</t>
  </si>
  <si>
    <t>მ2</t>
  </si>
  <si>
    <t>მანქ/სთ</t>
  </si>
  <si>
    <t>მ3</t>
  </si>
  <si>
    <t>ტ</t>
  </si>
  <si>
    <t>100 მ3</t>
  </si>
  <si>
    <t>ავტოგრეიდერი 108 ცხ. ძ.</t>
  </si>
  <si>
    <t>სხვა მანქანები</t>
  </si>
  <si>
    <t>ლარი</t>
  </si>
  <si>
    <t>1000 მ3</t>
  </si>
  <si>
    <t>ღორღი ბუნებრივი ქვის ფრაქცია 20-40 მმ</t>
  </si>
  <si>
    <t xml:space="preserve">III კატეგორიის გრუნტის დამუშავება ხელით, თვითმცლელებზე დატვირთვით  </t>
  </si>
  <si>
    <t xml:space="preserve"> მ3</t>
  </si>
  <si>
    <t>%</t>
  </si>
  <si>
    <t>ზედნადები ხარჯები</t>
  </si>
  <si>
    <t>სახარჯთაღრიცხვო მოგება</t>
  </si>
  <si>
    <t xml:space="preserve">სულ </t>
  </si>
  <si>
    <t xml:space="preserve">გაუთვალისწინებელი ხარჯები </t>
  </si>
  <si>
    <t>დღგ</t>
  </si>
  <si>
    <t>სულ ხარჯთაღრიცხვით</t>
  </si>
  <si>
    <t>1-22-3</t>
  </si>
  <si>
    <t>13-1-107</t>
  </si>
  <si>
    <t>ექსკავატორი მუხლუხა სვლაზე 1 მ3</t>
  </si>
  <si>
    <t>3-1-252</t>
  </si>
  <si>
    <t xml:space="preserve">1-80-3            </t>
  </si>
  <si>
    <t>3-1-247</t>
  </si>
  <si>
    <t>სხვა მასალები</t>
  </si>
  <si>
    <t>შრომის დანახარჯი</t>
  </si>
  <si>
    <t>კგ</t>
  </si>
  <si>
    <t>30-3-2</t>
  </si>
  <si>
    <t>13-1-305</t>
  </si>
  <si>
    <t>სანგრევი ჩაქუჩები მომუშავე მოძრავ კომპრესორებზე</t>
  </si>
  <si>
    <t>1-81-2            მიყ.</t>
  </si>
  <si>
    <t>100მ3</t>
  </si>
  <si>
    <t xml:space="preserve"> ქვიშა-ხრეშოვანი საგების მოწყობა </t>
  </si>
  <si>
    <t>ღირებულება 2023 წ  I კვ. ფასებში</t>
  </si>
  <si>
    <t xml:space="preserve"> უკუჩაყრა ქვიშა-ხრეშოვანი ნარევით </t>
  </si>
  <si>
    <t>სულ ტრანსპორტირების ხარჯები</t>
  </si>
  <si>
    <t xml:space="preserve">სრფ 2023 I კვ </t>
  </si>
  <si>
    <t>ქვიშა-ხრეშოვანი ნარევი</t>
  </si>
  <si>
    <t xml:space="preserve">უკუჩაყრა ქვიშა-ხრეშოვანი ნარევით </t>
  </si>
  <si>
    <t>В13-1-19/3-б ВНиР</t>
  </si>
  <si>
    <t>გაბიონის ყუთების დაწყობა ზომით 1.5x1.0x1.0 მ, ქვებით შევსება, ნაწიბურების ჩამაგრება ხელით</t>
  </si>
  <si>
    <t>ც</t>
  </si>
  <si>
    <t>შრომითი დანახარჯები</t>
  </si>
  <si>
    <t>1-8-005</t>
  </si>
  <si>
    <t>გაბიონის კალათა უჯრედით 8x10 სმ, ზომით 1.5x1x1 მ</t>
  </si>
  <si>
    <t>1-8-008</t>
  </si>
  <si>
    <t>გაბიონის სამონტაჟო მავთული Ø2.2 მმ</t>
  </si>
  <si>
    <t>გაბიონის ყუთების დაწყობა ზომით 2.0x1.0x1.0 მ, ქვებით შევსება, ნაწიბურების ჩამაგრება ხელით</t>
  </si>
  <si>
    <t>1-8-006</t>
  </si>
  <si>
    <t>გაბიონის კალათა უჯრედით 8x10 სმ, ზომით 2x1x1 მ</t>
  </si>
  <si>
    <t>4-1-259</t>
  </si>
  <si>
    <t>ყორე ქვა გაბიონებისათვის</t>
  </si>
  <si>
    <t>ГЭСН 27-04-016-01</t>
  </si>
  <si>
    <t>გეოტექსტილის ფენის მოწყობა ქვიშის ფენის ქვეშ მინ 250 გრ/სმ2</t>
  </si>
  <si>
    <t>1000 მ2</t>
  </si>
  <si>
    <t>13-1-286</t>
  </si>
  <si>
    <t>ავტომობილი ბორტიანი 5 ტ</t>
  </si>
  <si>
    <t>4-1-434</t>
  </si>
  <si>
    <t>გეოტექსტილი 250 გრ/სმ2</t>
  </si>
  <si>
    <t>მ/სთ</t>
  </si>
  <si>
    <t>მოსარწყავ-მოსახეხი მანქანა</t>
  </si>
  <si>
    <t>წყალი  (არასაყოფაცხოვრებო)</t>
  </si>
  <si>
    <t xml:space="preserve">ტრაქტორი 108 ცხ. ძ.      </t>
  </si>
  <si>
    <t>მ³</t>
  </si>
  <si>
    <t>100 მ³</t>
  </si>
  <si>
    <t>ამწე მუხლუხა სვლაზე ჰიდროენერგეტიკულ მშენებლობაზე 10 ტ</t>
  </si>
  <si>
    <t>8-7-5</t>
  </si>
  <si>
    <t>ლითონის ცხაურის მოწყობა</t>
  </si>
  <si>
    <t>კ/სთ</t>
  </si>
  <si>
    <t>1-10-023</t>
  </si>
  <si>
    <t>სამშენებლო კავები</t>
  </si>
  <si>
    <t>4-1-377</t>
  </si>
  <si>
    <t>ცემენტის ხსნარი 1:3</t>
  </si>
  <si>
    <t xml:space="preserve">სხვა მასალები    </t>
  </si>
  <si>
    <t>1-4-037</t>
  </si>
  <si>
    <t>კუთხოვანა 70Х70Х5 მმ.</t>
  </si>
  <si>
    <t xml:space="preserve">ქვიშა-ხრეშოვანი ნარევი </t>
  </si>
  <si>
    <t>1-22-14</t>
  </si>
  <si>
    <t xml:space="preserve">სატკეპნი საგზაო, თვითმავალი, პნევმოსვლით, 18 ტ </t>
  </si>
  <si>
    <t>ქვიშა-ხრეში</t>
  </si>
  <si>
    <t>საგზაო სამოსი</t>
  </si>
  <si>
    <t>ინერტული მასალა (ტრანსპორტირება 20 კმ)</t>
  </si>
  <si>
    <t>1-112-2,8,11</t>
  </si>
  <si>
    <t>ბუჩქნარისა და წვრილი ხეების გაკაფვა გატანით</t>
  </si>
  <si>
    <t>ჰა</t>
  </si>
  <si>
    <t>13-1-141</t>
  </si>
  <si>
    <t>ბუჩქმჭრელი ტრაქტორზე</t>
  </si>
  <si>
    <t>13-1-135</t>
  </si>
  <si>
    <t xml:space="preserve">ფარცხი ბუჩქნარისთვის </t>
  </si>
  <si>
    <t>13-1-006</t>
  </si>
  <si>
    <t>თავი 2. მიწის ვაკისი</t>
  </si>
  <si>
    <t>გრუნტის დამუშავება  ექსკავატორით თვითმცლელებზე დატვირთვით</t>
  </si>
  <si>
    <t>თავი 3.ანაკრები რკ/ბ-ის კიუვეტის მოწყობა</t>
  </si>
  <si>
    <t>01-02-094</t>
  </si>
  <si>
    <t xml:space="preserve">კლდოვანი გრუნტის დამუშავება ექსკავატორის ბაზაზე დამონტაჟებული სანგრევი ჩაქუჩებით  </t>
  </si>
  <si>
    <t>13-2-004</t>
  </si>
  <si>
    <t>ექსკავატორი ,,კოდალა"</t>
  </si>
  <si>
    <t>გაფხვიერებული გრუნტის დატვირთვა ავტოთვითმცლელებზე ექსკავატორით</t>
  </si>
  <si>
    <t>13-1-105</t>
  </si>
  <si>
    <t>ექსკავატორი მუხლუხა სვლაზე 0.5 მ3</t>
  </si>
  <si>
    <t>ლ</t>
  </si>
  <si>
    <t xml:space="preserve">სრფ 2022 III კვ </t>
  </si>
  <si>
    <t>ГЭСН 01-02-065-04</t>
  </si>
  <si>
    <t xml:space="preserve">კლდოვანი გრუნტის დამუშავება ხელით, თვითმცლელებზე დატვირთვით  </t>
  </si>
  <si>
    <t>13-1-100</t>
  </si>
  <si>
    <t>კომპრესორი მოძრავი შიდაწვის ძრავით 7 ატმ.</t>
  </si>
  <si>
    <t>8-3-2</t>
  </si>
  <si>
    <t>ქვიშა-ხრეშოვანი საგების მოწყობა  10 სმ</t>
  </si>
  <si>
    <t>ადგ.კარიერი</t>
  </si>
  <si>
    <t xml:space="preserve">37-65-3          </t>
  </si>
  <si>
    <t>ანაკრები რ/ბ კიუვეტის მოწყობა</t>
  </si>
  <si>
    <t>13-1-044</t>
  </si>
  <si>
    <t xml:space="preserve">სხვა მანქანები     </t>
  </si>
  <si>
    <t>4-1-104</t>
  </si>
  <si>
    <t>ანაკრები რ/ბ კიუვეტი 40*40 სმ</t>
  </si>
  <si>
    <t>გრძ.მ</t>
  </si>
  <si>
    <t>პროექტ.</t>
  </si>
  <si>
    <t>4-1-378</t>
  </si>
  <si>
    <t>ცემენტის ხნნარი მ-200</t>
  </si>
  <si>
    <t xml:space="preserve">გრუნტის დამუშავება ხელით, თვითმცლელებზე დატვირთვით  </t>
  </si>
  <si>
    <t>რენო ლეიბის ყუთების დაწყობა ზომით 3x2x0.3 მ, ქვებით შევსება, ნაწიბურების ჩამაგრება ხელით</t>
  </si>
  <si>
    <t xml:space="preserve">ქვიშა-ხრეშოვანი ნარევით საფუძვლის ქვედა ფენის მოწყობა, სისქით 30 სმ   </t>
  </si>
  <si>
    <t>გაბიონის მავთულის (ტრანსპორტირება 150კმ)</t>
  </si>
  <si>
    <t>გრუნტის გატანა მუნიციპალიტეტის მიერ საამისოდ გამოყოფილ ტერიტორიაზე (10კმ-მდე)</t>
  </si>
  <si>
    <t>რენო ლეიბის კალათა უჯრედით 8x10 სმ, ზომით 3x2x0.3 მ</t>
  </si>
  <si>
    <t>რენო ლეიბის სამონტაჟო მავთული Ø2.2 მმ</t>
  </si>
  <si>
    <t>ამბროლაურის მუნიციპალიტეტში, სოფელ სადმელის ტერიტორიაზე,  რაჭა-რიცეულა ჰესის სადაწნეო აუზისკენ მიმავალ გზაზე, დაზიანებული მონაკვეთის რეაბილიტაციის სახარჯთაღრიცხვო დოკუმენტაცია</t>
  </si>
  <si>
    <t>ყორე ქვა რენო ლეიბისთვის</t>
  </si>
  <si>
    <t>თავი 4.გაბიონის საყრდენი კედლების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</si>
</sst>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₾_-;\-* #,##0.00\ _₾_-;_-* &quot;-&quot;??\ _₾_-;_-@_-"/>
    <numFmt numFmtId="165" formatCode="_-* #,##0.00_-;\-* #,##0.00_-;_-* &quot;-&quot;??_-;_-@_-"/>
    <numFmt numFmtId="166" formatCode="0.000"/>
    <numFmt numFmtId="167" formatCode="0.0"/>
    <numFmt numFmtId="168" formatCode="#,##0.000"/>
    <numFmt numFmtId="169" formatCode="_-* #,##0.00_р_._-;\-* #,##0.00_р_._-;_-* &quot;-&quot;??_р_._-;_-@_-"/>
    <numFmt numFmtId="170" formatCode="0;\-0;;@"/>
    <numFmt numFmtId="171" formatCode="0;[Red]0"/>
    <numFmt numFmtId="172" formatCode="0.0000"/>
  </numFmts>
  <fonts count="2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name val="Sylfae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6" fillId="0" borderId="0" applyFont="0" applyFill="0" applyBorder="0" applyAlignment="0" applyProtection="0"/>
    <xf numFmtId="0" fontId="21" fillId="0" borderId="0"/>
    <xf numFmtId="164" fontId="5" fillId="0" borderId="0" applyFont="0" applyFill="0" applyBorder="0" applyAlignment="0" applyProtection="0"/>
  </cellStyleXfs>
  <cellXfs count="279"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6" fontId="9" fillId="0" borderId="0" xfId="0" applyNumberFormat="1" applyFont="1" applyAlignment="1">
      <alignment horizontal="left" vertical="center"/>
    </xf>
    <xf numFmtId="166" fontId="9" fillId="0" borderId="0" xfId="0" applyNumberFormat="1" applyFont="1" applyAlignment="1">
      <alignment horizontal="right" vertical="center"/>
    </xf>
    <xf numFmtId="167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0" fontId="14" fillId="0" borderId="0" xfId="0" applyFont="1"/>
    <xf numFmtId="2" fontId="12" fillId="5" borderId="2" xfId="2" applyNumberFormat="1" applyFont="1" applyFill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/>
    <xf numFmtId="4" fontId="12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2" fontId="12" fillId="0" borderId="2" xfId="2" applyNumberFormat="1" applyFont="1" applyBorder="1" applyAlignment="1">
      <alignment horizontal="left" vertical="center" wrapText="1"/>
    </xf>
    <xf numFmtId="0" fontId="12" fillId="0" borderId="2" xfId="2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/>
    </xf>
    <xf numFmtId="4" fontId="8" fillId="0" borderId="2" xfId="2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vertical="center"/>
    </xf>
    <xf numFmtId="0" fontId="9" fillId="0" borderId="2" xfId="2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66" fontId="12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vertical="center"/>
    </xf>
    <xf numFmtId="2" fontId="9" fillId="0" borderId="2" xfId="0" applyNumberFormat="1" applyFont="1" applyBorder="1"/>
    <xf numFmtId="0" fontId="12" fillId="0" borderId="2" xfId="0" applyFont="1" applyBorder="1" applyAlignment="1">
      <alignment horizontal="center"/>
    </xf>
    <xf numFmtId="2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vertical="center" wrapText="1"/>
    </xf>
    <xf numFmtId="2" fontId="11" fillId="0" borderId="2" xfId="0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" fontId="12" fillId="0" borderId="2" xfId="2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2" fontId="12" fillId="0" borderId="2" xfId="2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6" xfId="2" applyFont="1" applyBorder="1" applyAlignment="1">
      <alignment horizontal="center" vertical="center"/>
    </xf>
    <xf numFmtId="166" fontId="8" fillId="0" borderId="16" xfId="2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7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2" applyFont="1" applyBorder="1" applyAlignment="1">
      <alignment horizontal="center" vertical="center"/>
    </xf>
    <xf numFmtId="2" fontId="9" fillId="0" borderId="16" xfId="2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9" fillId="0" borderId="16" xfId="6" applyFont="1" applyBorder="1" applyAlignment="1">
      <alignment horizontal="center" vertical="center" wrapText="1"/>
    </xf>
    <xf numFmtId="0" fontId="9" fillId="0" borderId="16" xfId="6" applyFont="1" applyBorder="1" applyAlignment="1">
      <alignment horizontal="left" vertical="center" wrapText="1"/>
    </xf>
    <xf numFmtId="0" fontId="9" fillId="0" borderId="16" xfId="6" applyFont="1" applyBorder="1" applyAlignment="1">
      <alignment horizontal="center" vertical="center"/>
    </xf>
    <xf numFmtId="167" fontId="9" fillId="0" borderId="16" xfId="6" applyNumberFormat="1" applyFont="1" applyBorder="1" applyAlignment="1">
      <alignment horizontal="center" vertical="center"/>
    </xf>
    <xf numFmtId="2" fontId="9" fillId="0" borderId="16" xfId="6" applyNumberFormat="1" applyFont="1" applyBorder="1" applyAlignment="1">
      <alignment horizontal="center" vertical="center"/>
    </xf>
    <xf numFmtId="2" fontId="9" fillId="0" borderId="23" xfId="6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 wrapText="1"/>
    </xf>
    <xf numFmtId="49" fontId="8" fillId="6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2" xfId="2" applyFont="1" applyFill="1" applyBorder="1" applyAlignment="1">
      <alignment horizontal="center" vertical="center"/>
    </xf>
    <xf numFmtId="4" fontId="8" fillId="6" borderId="2" xfId="2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4" fontId="8" fillId="6" borderId="3" xfId="0" applyNumberFormat="1" applyFont="1" applyFill="1" applyBorder="1" applyAlignment="1">
      <alignment horizontal="center" vertical="center"/>
    </xf>
    <xf numFmtId="4" fontId="11" fillId="6" borderId="2" xfId="2" applyNumberFormat="1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4" fontId="11" fillId="6" borderId="3" xfId="0" applyNumberFormat="1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/>
    </xf>
    <xf numFmtId="49" fontId="11" fillId="6" borderId="2" xfId="0" applyNumberFormat="1" applyFont="1" applyFill="1" applyBorder="1" applyAlignment="1">
      <alignment horizontal="center" vertical="center"/>
    </xf>
    <xf numFmtId="2" fontId="11" fillId="6" borderId="2" xfId="0" applyNumberFormat="1" applyFont="1" applyFill="1" applyBorder="1" applyAlignment="1">
      <alignment vertical="center" wrapText="1"/>
    </xf>
    <xf numFmtId="2" fontId="11" fillId="6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167" fontId="8" fillId="6" borderId="2" xfId="0" applyNumberFormat="1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/>
    </xf>
    <xf numFmtId="2" fontId="8" fillId="6" borderId="3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 wrapText="1"/>
    </xf>
    <xf numFmtId="4" fontId="11" fillId="6" borderId="3" xfId="0" applyNumberFormat="1" applyFont="1" applyFill="1" applyBorder="1" applyAlignment="1">
      <alignment horizontal="center" vertical="center" wrapText="1"/>
    </xf>
    <xf numFmtId="2" fontId="12" fillId="6" borderId="2" xfId="2" applyNumberFormat="1" applyFont="1" applyFill="1" applyBorder="1" applyAlignment="1">
      <alignment horizontal="left" vertical="center" wrapText="1"/>
    </xf>
    <xf numFmtId="0" fontId="12" fillId="6" borderId="2" xfId="2" applyFont="1" applyFill="1" applyBorder="1" applyAlignment="1">
      <alignment horizontal="center" vertical="center" wrapText="1"/>
    </xf>
    <xf numFmtId="4" fontId="12" fillId="6" borderId="2" xfId="0" applyNumberFormat="1" applyFont="1" applyFill="1" applyBorder="1" applyAlignment="1">
      <alignment horizontal="center" vertical="center" wrapText="1"/>
    </xf>
    <xf numFmtId="4" fontId="12" fillId="6" borderId="3" xfId="0" applyNumberFormat="1" applyFont="1" applyFill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1" fontId="13" fillId="7" borderId="2" xfId="0" applyNumberFormat="1" applyFont="1" applyFill="1" applyBorder="1" applyAlignment="1">
      <alignment horizontal="center" vertical="center" wrapText="1"/>
    </xf>
    <xf numFmtId="49" fontId="13" fillId="7" borderId="2" xfId="0" applyNumberFormat="1" applyFont="1" applyFill="1" applyBorder="1" applyAlignment="1">
      <alignment horizontal="center" vertical="center" wrapText="1"/>
    </xf>
    <xf numFmtId="168" fontId="11" fillId="6" borderId="2" xfId="0" applyNumberFormat="1" applyFont="1" applyFill="1" applyBorder="1" applyAlignment="1">
      <alignment horizontal="center" vertical="center" wrapText="1"/>
    </xf>
    <xf numFmtId="2" fontId="8" fillId="6" borderId="2" xfId="2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9" fillId="6" borderId="1" xfId="0" applyFont="1" applyFill="1" applyBorder="1" applyAlignment="1">
      <alignment horizontal="center" vertical="center"/>
    </xf>
    <xf numFmtId="49" fontId="20" fillId="6" borderId="2" xfId="0" applyNumberFormat="1" applyFont="1" applyFill="1" applyBorder="1" applyAlignment="1">
      <alignment horizontal="center" vertical="center" wrapText="1"/>
    </xf>
    <xf numFmtId="2" fontId="20" fillId="6" borderId="2" xfId="0" applyNumberFormat="1" applyFont="1" applyFill="1" applyBorder="1" applyAlignment="1">
      <alignment horizontal="left" vertical="center" wrapText="1"/>
    </xf>
    <xf numFmtId="2" fontId="19" fillId="6" borderId="2" xfId="0" applyNumberFormat="1" applyFont="1" applyFill="1" applyBorder="1" applyAlignment="1">
      <alignment horizontal="center" vertical="center"/>
    </xf>
    <xf numFmtId="4" fontId="19" fillId="6" borderId="2" xfId="0" applyNumberFormat="1" applyFont="1" applyFill="1" applyBorder="1" applyAlignment="1">
      <alignment horizontal="center" vertical="center"/>
    </xf>
    <xf numFmtId="4" fontId="19" fillId="6" borderId="3" xfId="0" applyNumberFormat="1" applyFont="1" applyFill="1" applyBorder="1" applyAlignment="1">
      <alignment horizontal="center" vertical="center"/>
    </xf>
    <xf numFmtId="0" fontId="11" fillId="6" borderId="22" xfId="6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1" fillId="6" borderId="2" xfId="0" applyNumberFormat="1" applyFont="1" applyFill="1" applyBorder="1" applyAlignment="1">
      <alignment horizontal="center" vertical="center" wrapText="1"/>
    </xf>
    <xf numFmtId="165" fontId="11" fillId="6" borderId="2" xfId="1" applyFont="1" applyFill="1" applyBorder="1" applyAlignment="1">
      <alignment horizontal="center" vertical="center"/>
    </xf>
    <xf numFmtId="165" fontId="12" fillId="0" borderId="2" xfId="1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2" xfId="2" applyNumberFormat="1" applyFont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22" xfId="6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8" fillId="0" borderId="0" xfId="0" applyFont="1"/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9" fillId="0" borderId="22" xfId="6" applyFont="1" applyBorder="1" applyAlignment="1">
      <alignment horizontal="center" vertical="center"/>
    </xf>
    <xf numFmtId="165" fontId="11" fillId="0" borderId="2" xfId="1" applyFont="1" applyFill="1" applyBorder="1" applyAlignment="1">
      <alignment horizontal="right" vertical="center"/>
    </xf>
    <xf numFmtId="165" fontId="12" fillId="0" borderId="2" xfId="1" applyFont="1" applyFill="1" applyBorder="1" applyAlignment="1">
      <alignment horizontal="right" vertical="center" wrapText="1"/>
    </xf>
    <xf numFmtId="165" fontId="12" fillId="0" borderId="2" xfId="1" applyFont="1" applyFill="1" applyBorder="1" applyAlignment="1">
      <alignment horizontal="right" vertical="center"/>
    </xf>
    <xf numFmtId="2" fontId="12" fillId="0" borderId="2" xfId="0" applyNumberFormat="1" applyFont="1" applyBorder="1" applyAlignment="1">
      <alignment vertical="center" wrapText="1"/>
    </xf>
    <xf numFmtId="171" fontId="12" fillId="0" borderId="2" xfId="0" applyNumberFormat="1" applyFont="1" applyBorder="1" applyAlignment="1">
      <alignment horizontal="left" vertical="center" wrapText="1"/>
    </xf>
    <xf numFmtId="171" fontId="12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3" fillId="7" borderId="16" xfId="6" applyFont="1" applyFill="1" applyBorder="1" applyAlignment="1">
      <alignment horizontal="center" vertical="center" wrapText="1"/>
    </xf>
    <xf numFmtId="0" fontId="9" fillId="7" borderId="22" xfId="6" applyFont="1" applyFill="1" applyBorder="1" applyAlignment="1">
      <alignment horizontal="center" vertical="center"/>
    </xf>
    <xf numFmtId="0" fontId="9" fillId="7" borderId="16" xfId="6" applyFont="1" applyFill="1" applyBorder="1" applyAlignment="1">
      <alignment horizontal="center" vertical="center" wrapText="1"/>
    </xf>
    <xf numFmtId="0" fontId="9" fillId="7" borderId="16" xfId="6" applyFont="1" applyFill="1" applyBorder="1" applyAlignment="1">
      <alignment horizontal="center" vertical="center"/>
    </xf>
    <xf numFmtId="167" fontId="9" fillId="7" borderId="16" xfId="6" applyNumberFormat="1" applyFont="1" applyFill="1" applyBorder="1" applyAlignment="1">
      <alignment horizontal="center" vertical="center"/>
    </xf>
    <xf numFmtId="2" fontId="9" fillId="7" borderId="16" xfId="6" applyNumberFormat="1" applyFont="1" applyFill="1" applyBorder="1" applyAlignment="1">
      <alignment horizontal="center" vertical="center"/>
    </xf>
    <xf numFmtId="2" fontId="9" fillId="7" borderId="24" xfId="6" applyNumberFormat="1" applyFont="1" applyFill="1" applyBorder="1" applyAlignment="1">
      <alignment horizontal="center" vertical="center"/>
    </xf>
    <xf numFmtId="165" fontId="11" fillId="6" borderId="2" xfId="1" applyFont="1" applyFill="1" applyBorder="1" applyAlignment="1">
      <alignment horizontal="right" vertical="center" wrapText="1"/>
    </xf>
    <xf numFmtId="165" fontId="11" fillId="6" borderId="2" xfId="1" applyFont="1" applyFill="1" applyBorder="1" applyAlignment="1">
      <alignment horizontal="right" vertical="center"/>
    </xf>
    <xf numFmtId="14" fontId="11" fillId="6" borderId="16" xfId="6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2" xfId="2" applyNumberFormat="1" applyFont="1" applyBorder="1" applyAlignment="1">
      <alignment horizontal="center" vertical="center" wrapText="1"/>
    </xf>
    <xf numFmtId="1" fontId="11" fillId="0" borderId="2" xfId="2" applyNumberFormat="1" applyFont="1" applyBorder="1" applyAlignment="1">
      <alignment horizontal="center" vertical="center" wrapText="1"/>
    </xf>
    <xf numFmtId="166" fontId="11" fillId="0" borderId="2" xfId="2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2" applyFont="1" applyFill="1" applyBorder="1" applyAlignment="1">
      <alignment horizontal="center" vertical="center"/>
    </xf>
    <xf numFmtId="2" fontId="11" fillId="4" borderId="2" xfId="2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2" fontId="11" fillId="4" borderId="2" xfId="0" applyNumberFormat="1" applyFont="1" applyFill="1" applyBorder="1" applyAlignment="1">
      <alignment horizontal="center" vertical="center"/>
    </xf>
    <xf numFmtId="167" fontId="11" fillId="4" borderId="2" xfId="0" applyNumberFormat="1" applyFont="1" applyFill="1" applyBorder="1" applyAlignment="1">
      <alignment horizontal="center" vertical="center"/>
    </xf>
    <xf numFmtId="167" fontId="12" fillId="4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vertical="center"/>
    </xf>
    <xf numFmtId="172" fontId="11" fillId="0" borderId="2" xfId="2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7" fontId="12" fillId="0" borderId="3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horizontal="center" vertical="center"/>
    </xf>
    <xf numFmtId="49" fontId="12" fillId="5" borderId="2" xfId="0" applyNumberFormat="1" applyFont="1" applyFill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vertical="center"/>
    </xf>
    <xf numFmtId="0" fontId="12" fillId="0" borderId="1" xfId="0" applyFont="1" applyBorder="1"/>
    <xf numFmtId="2" fontId="12" fillId="0" borderId="2" xfId="0" applyNumberFormat="1" applyFont="1" applyBorder="1" applyAlignment="1">
      <alignment horizontal="center"/>
    </xf>
    <xf numFmtId="0" fontId="12" fillId="0" borderId="2" xfId="0" applyFont="1" applyBorder="1"/>
    <xf numFmtId="0" fontId="19" fillId="4" borderId="1" xfId="0" applyFont="1" applyFill="1" applyBorder="1" applyAlignment="1">
      <alignment horizontal="center" vertical="center"/>
    </xf>
    <xf numFmtId="49" fontId="20" fillId="4" borderId="2" xfId="0" applyNumberFormat="1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/>
    </xf>
    <xf numFmtId="4" fontId="19" fillId="4" borderId="2" xfId="0" applyNumberFormat="1" applyFont="1" applyFill="1" applyBorder="1" applyAlignment="1">
      <alignment horizontal="center" vertical="center"/>
    </xf>
    <xf numFmtId="4" fontId="19" fillId="4" borderId="3" xfId="0" applyNumberFormat="1" applyFont="1" applyFill="1" applyBorder="1" applyAlignment="1">
      <alignment horizontal="center" vertical="center"/>
    </xf>
    <xf numFmtId="4" fontId="11" fillId="4" borderId="2" xfId="2" applyNumberFormat="1" applyFont="1" applyFill="1" applyBorder="1" applyAlignment="1">
      <alignment horizontal="center" vertical="center"/>
    </xf>
    <xf numFmtId="4" fontId="11" fillId="4" borderId="2" xfId="1" applyNumberFormat="1" applyFont="1" applyFill="1" applyBorder="1" applyAlignment="1">
      <alignment horizontal="center" vertical="center"/>
    </xf>
    <xf numFmtId="4" fontId="12" fillId="4" borderId="2" xfId="1" applyNumberFormat="1" applyFont="1" applyFill="1" applyBorder="1" applyAlignment="1">
      <alignment horizontal="center" vertical="center"/>
    </xf>
    <xf numFmtId="4" fontId="12" fillId="4" borderId="3" xfId="1" applyNumberFormat="1" applyFont="1" applyFill="1" applyBorder="1" applyAlignment="1">
      <alignment horizontal="center" vertical="center"/>
    </xf>
    <xf numFmtId="4" fontId="12" fillId="0" borderId="2" xfId="1" applyNumberFormat="1" applyFont="1" applyBorder="1" applyAlignment="1">
      <alignment horizontal="center" vertical="center"/>
    </xf>
    <xf numFmtId="4" fontId="12" fillId="0" borderId="3" xfId="1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4" fontId="11" fillId="0" borderId="2" xfId="1" applyNumberFormat="1" applyFont="1" applyBorder="1" applyAlignment="1">
      <alignment horizontal="center" vertical="center" wrapText="1"/>
    </xf>
    <xf numFmtId="4" fontId="11" fillId="0" borderId="3" xfId="1" applyNumberFormat="1" applyFont="1" applyBorder="1" applyAlignment="1">
      <alignment horizontal="center" vertical="center" wrapText="1"/>
    </xf>
    <xf numFmtId="4" fontId="12" fillId="0" borderId="2" xfId="1" applyNumberFormat="1" applyFont="1" applyBorder="1" applyAlignment="1">
      <alignment horizontal="center" vertical="center" wrapText="1"/>
    </xf>
    <xf numFmtId="4" fontId="12" fillId="0" borderId="3" xfId="1" applyNumberFormat="1" applyFont="1" applyBorder="1" applyAlignment="1">
      <alignment horizontal="center" vertical="center" wrapText="1"/>
    </xf>
    <xf numFmtId="168" fontId="12" fillId="0" borderId="2" xfId="1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0" fontId="12" fillId="0" borderId="2" xfId="0" applyNumberFormat="1" applyFont="1" applyBorder="1" applyAlignment="1">
      <alignment horizontal="center" vertical="center" wrapText="1"/>
    </xf>
    <xf numFmtId="165" fontId="12" fillId="0" borderId="2" xfId="1" applyFont="1" applyBorder="1" applyAlignment="1">
      <alignment horizontal="center" vertical="center" wrapText="1"/>
    </xf>
    <xf numFmtId="4" fontId="12" fillId="0" borderId="2" xfId="6" applyNumberFormat="1" applyFont="1" applyBorder="1" applyAlignment="1">
      <alignment horizontal="center" vertical="center"/>
    </xf>
    <xf numFmtId="4" fontId="22" fillId="0" borderId="2" xfId="1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/>
    </xf>
    <xf numFmtId="4" fontId="12" fillId="4" borderId="3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2" xfId="2" applyFont="1" applyFill="1" applyBorder="1" applyAlignment="1">
      <alignment horizontal="center" vertical="center"/>
    </xf>
    <xf numFmtId="4" fontId="12" fillId="6" borderId="2" xfId="0" applyNumberFormat="1" applyFont="1" applyFill="1" applyBorder="1" applyAlignment="1">
      <alignment horizontal="center" vertical="center"/>
    </xf>
    <xf numFmtId="4" fontId="12" fillId="6" borderId="3" xfId="0" applyNumberFormat="1" applyFont="1" applyFill="1" applyBorder="1" applyAlignment="1">
      <alignment horizontal="center" vertical="center"/>
    </xf>
    <xf numFmtId="4" fontId="24" fillId="6" borderId="2" xfId="2" applyNumberFormat="1" applyFont="1" applyFill="1" applyBorder="1" applyAlignment="1">
      <alignment horizontal="center" vertical="center"/>
    </xf>
    <xf numFmtId="4" fontId="25" fillId="6" borderId="2" xfId="2" applyNumberFormat="1" applyFont="1" applyFill="1" applyBorder="1" applyAlignment="1">
      <alignment horizontal="center" vertical="center"/>
    </xf>
    <xf numFmtId="0" fontId="9" fillId="6" borderId="16" xfId="6" applyFont="1" applyFill="1" applyBorder="1" applyAlignment="1">
      <alignment horizontal="center" vertical="center" wrapText="1"/>
    </xf>
    <xf numFmtId="0" fontId="9" fillId="6" borderId="16" xfId="6" applyFont="1" applyFill="1" applyBorder="1" applyAlignment="1">
      <alignment horizontal="left" vertical="center" wrapText="1"/>
    </xf>
    <xf numFmtId="0" fontId="9" fillId="6" borderId="16" xfId="6" applyFont="1" applyFill="1" applyBorder="1" applyAlignment="1">
      <alignment horizontal="center" vertical="center"/>
    </xf>
    <xf numFmtId="167" fontId="9" fillId="6" borderId="16" xfId="6" applyNumberFormat="1" applyFont="1" applyFill="1" applyBorder="1" applyAlignment="1">
      <alignment horizontal="center" vertical="center"/>
    </xf>
    <xf numFmtId="2" fontId="9" fillId="6" borderId="16" xfId="6" applyNumberFormat="1" applyFont="1" applyFill="1" applyBorder="1" applyAlignment="1">
      <alignment horizontal="center" vertical="center"/>
    </xf>
    <xf numFmtId="2" fontId="9" fillId="6" borderId="24" xfId="6" applyNumberFormat="1" applyFont="1" applyFill="1" applyBorder="1" applyAlignment="1">
      <alignment horizontal="center" vertical="center"/>
    </xf>
    <xf numFmtId="2" fontId="9" fillId="0" borderId="24" xfId="6" applyNumberFormat="1" applyFont="1" applyBorder="1" applyAlignment="1">
      <alignment horizontal="center" vertical="center"/>
    </xf>
    <xf numFmtId="0" fontId="26" fillId="6" borderId="16" xfId="6" applyFont="1" applyFill="1" applyBorder="1" applyAlignment="1">
      <alignment horizontal="left" vertical="center" wrapText="1"/>
    </xf>
    <xf numFmtId="2" fontId="27" fillId="6" borderId="2" xfId="0" applyNumberFormat="1" applyFont="1" applyFill="1" applyBorder="1" applyAlignment="1">
      <alignment horizontal="left" vertical="center" wrapText="1"/>
    </xf>
    <xf numFmtId="2" fontId="28" fillId="0" borderId="2" xfId="0" applyNumberFormat="1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/>
    </xf>
    <xf numFmtId="49" fontId="15" fillId="6" borderId="16" xfId="0" applyNumberFormat="1" applyFont="1" applyFill="1" applyBorder="1" applyAlignment="1">
      <alignment horizontal="center" vertical="center" wrapText="1"/>
    </xf>
    <xf numFmtId="49" fontId="15" fillId="6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textRotation="90"/>
    </xf>
    <xf numFmtId="49" fontId="8" fillId="0" borderId="9" xfId="0" applyNumberFormat="1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</cellXfs>
  <cellStyles count="17">
    <cellStyle name="Comma" xfId="1" builtinId="3"/>
    <cellStyle name="Comma 2" xfId="16" xr:uid="{00000000-0005-0000-0000-000001000000}"/>
    <cellStyle name="Normal" xfId="0" builtinId="0"/>
    <cellStyle name="Normal 10 2" xfId="4" xr:uid="{00000000-0005-0000-0000-000003000000}"/>
    <cellStyle name="Normal 10 2 2" xfId="6" xr:uid="{00000000-0005-0000-0000-000004000000}"/>
    <cellStyle name="Normal 10 3" xfId="3" xr:uid="{00000000-0005-0000-0000-000005000000}"/>
    <cellStyle name="Normal 12" xfId="5" xr:uid="{00000000-0005-0000-0000-000006000000}"/>
    <cellStyle name="Normal 12 4 2" xfId="10" xr:uid="{00000000-0005-0000-0000-000007000000}"/>
    <cellStyle name="Normal 14" xfId="15" xr:uid="{00000000-0005-0000-0000-000008000000}"/>
    <cellStyle name="Normal 2 2 2" xfId="8" xr:uid="{00000000-0005-0000-0000-000009000000}"/>
    <cellStyle name="Normal 2 3" xfId="7" xr:uid="{00000000-0005-0000-0000-00000A000000}"/>
    <cellStyle name="Normal 2 3 2 2" xfId="12" xr:uid="{00000000-0005-0000-0000-00000B000000}"/>
    <cellStyle name="Normal 36" xfId="11" xr:uid="{00000000-0005-0000-0000-00000C000000}"/>
    <cellStyle name="Normal 5 2 2" xfId="9" xr:uid="{00000000-0005-0000-0000-00000D000000}"/>
    <cellStyle name="Обычный 2 2" xfId="13" xr:uid="{00000000-0005-0000-0000-00000E000000}"/>
    <cellStyle name="Обычный_Лист1" xfId="2" xr:uid="{00000000-0005-0000-0000-00000F000000}"/>
    <cellStyle name="მძიმე 2" xfId="14" xr:uid="{00000000-0005-0000-0000-000010000000}"/>
  </cellStyles>
  <dxfs count="17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D147"/>
  <sheetViews>
    <sheetView tabSelected="1" topLeftCell="A130" zoomScale="98" zoomScaleNormal="98" workbookViewId="0">
      <selection activeCell="C139" sqref="C139"/>
    </sheetView>
  </sheetViews>
  <sheetFormatPr defaultColWidth="9.109375" defaultRowHeight="14.4" x14ac:dyDescent="0.3"/>
  <cols>
    <col min="1" max="1" width="9.6640625" style="156" customWidth="1"/>
    <col min="2" max="2" width="14.33203125" style="8" customWidth="1"/>
    <col min="3" max="3" width="54.88671875" style="8" customWidth="1"/>
    <col min="4" max="4" width="7.6640625" style="8" customWidth="1"/>
    <col min="5" max="7" width="10.6640625" style="8" customWidth="1"/>
    <col min="8" max="8" width="11.109375" style="8" bestFit="1" customWidth="1"/>
    <col min="9" max="9" width="10.6640625" style="8" customWidth="1"/>
    <col min="10" max="10" width="11.109375" style="8" bestFit="1" customWidth="1"/>
    <col min="11" max="12" width="10.6640625" style="8" customWidth="1"/>
    <col min="13" max="13" width="12.6640625" style="8" bestFit="1" customWidth="1"/>
    <col min="14" max="16384" width="9.109375" style="8"/>
  </cols>
  <sheetData>
    <row r="1" spans="1:13" ht="39.75" customHeight="1" x14ac:dyDescent="0.3">
      <c r="A1" s="257" t="s">
        <v>149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x14ac:dyDescent="0.3">
      <c r="A2" s="257" t="s">
        <v>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x14ac:dyDescent="0.3">
      <c r="A3" s="14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thickBot="1" x14ac:dyDescent="0.35">
      <c r="A4" s="10"/>
      <c r="B4" s="258" t="s">
        <v>56</v>
      </c>
      <c r="C4" s="258"/>
      <c r="D4" s="259">
        <f>M147/1000</f>
        <v>369.75268382528265</v>
      </c>
      <c r="E4" s="259"/>
      <c r="F4" s="2" t="s">
        <v>1</v>
      </c>
      <c r="G4" s="2"/>
      <c r="H4" s="2"/>
      <c r="I4" s="3"/>
      <c r="J4" s="4"/>
      <c r="K4" s="4"/>
      <c r="L4" s="23"/>
      <c r="M4" s="22"/>
    </row>
    <row r="5" spans="1:13" ht="29.25" customHeight="1" x14ac:dyDescent="0.3">
      <c r="A5" s="260" t="s">
        <v>2</v>
      </c>
      <c r="B5" s="262" t="s">
        <v>3</v>
      </c>
      <c r="C5" s="264" t="s">
        <v>4</v>
      </c>
      <c r="D5" s="266" t="s">
        <v>5</v>
      </c>
      <c r="E5" s="268" t="s">
        <v>6</v>
      </c>
      <c r="F5" s="269"/>
      <c r="G5" s="268" t="s">
        <v>7</v>
      </c>
      <c r="H5" s="269"/>
      <c r="I5" s="268" t="s">
        <v>8</v>
      </c>
      <c r="J5" s="269"/>
      <c r="K5" s="268" t="s">
        <v>9</v>
      </c>
      <c r="L5" s="269"/>
      <c r="M5" s="270" t="s">
        <v>10</v>
      </c>
    </row>
    <row r="6" spans="1:13" ht="29.25" customHeight="1" x14ac:dyDescent="0.3">
      <c r="A6" s="261"/>
      <c r="B6" s="263"/>
      <c r="C6" s="265"/>
      <c r="D6" s="267"/>
      <c r="E6" s="24" t="s">
        <v>11</v>
      </c>
      <c r="F6" s="24" t="s">
        <v>12</v>
      </c>
      <c r="G6" s="24" t="s">
        <v>13</v>
      </c>
      <c r="H6" s="5" t="s">
        <v>10</v>
      </c>
      <c r="I6" s="6" t="s">
        <v>13</v>
      </c>
      <c r="J6" s="24" t="s">
        <v>10</v>
      </c>
      <c r="K6" s="24" t="s">
        <v>13</v>
      </c>
      <c r="L6" s="7" t="s">
        <v>10</v>
      </c>
      <c r="M6" s="271"/>
    </row>
    <row r="7" spans="1:13" x14ac:dyDescent="0.3">
      <c r="A7" s="148">
        <v>1</v>
      </c>
      <c r="B7" s="33" t="s">
        <v>14</v>
      </c>
      <c r="C7" s="34">
        <v>3</v>
      </c>
      <c r="D7" s="33">
        <v>4</v>
      </c>
      <c r="E7" s="34">
        <v>5</v>
      </c>
      <c r="F7" s="33">
        <v>6</v>
      </c>
      <c r="G7" s="127">
        <v>7</v>
      </c>
      <c r="H7" s="102">
        <v>8</v>
      </c>
      <c r="I7" s="34">
        <v>9</v>
      </c>
      <c r="J7" s="33">
        <v>10</v>
      </c>
      <c r="K7" s="34">
        <v>11</v>
      </c>
      <c r="L7" s="35">
        <v>12</v>
      </c>
      <c r="M7" s="36" t="s">
        <v>15</v>
      </c>
    </row>
    <row r="8" spans="1:13" s="12" customFormat="1" x14ac:dyDescent="0.3">
      <c r="A8" s="37"/>
      <c r="B8" s="38"/>
      <c r="C8" s="11" t="s">
        <v>16</v>
      </c>
      <c r="D8" s="38"/>
      <c r="E8" s="11"/>
      <c r="F8" s="38"/>
      <c r="G8" s="128"/>
      <c r="H8" s="129"/>
      <c r="I8" s="11"/>
      <c r="J8" s="38"/>
      <c r="K8" s="11"/>
      <c r="L8" s="39"/>
      <c r="M8" s="40"/>
    </row>
    <row r="9" spans="1:13" s="12" customFormat="1" x14ac:dyDescent="0.3">
      <c r="A9" s="119">
        <v>1</v>
      </c>
      <c r="B9" s="255" t="s">
        <v>17</v>
      </c>
      <c r="C9" s="120" t="s">
        <v>18</v>
      </c>
      <c r="D9" s="121" t="s">
        <v>19</v>
      </c>
      <c r="E9" s="101"/>
      <c r="F9" s="130">
        <v>0.54</v>
      </c>
      <c r="G9" s="101"/>
      <c r="H9" s="101"/>
      <c r="I9" s="101"/>
      <c r="J9" s="101"/>
      <c r="K9" s="101"/>
      <c r="L9" s="101"/>
      <c r="M9" s="122"/>
    </row>
    <row r="10" spans="1:13" s="12" customFormat="1" ht="42.75" customHeight="1" x14ac:dyDescent="0.3">
      <c r="A10" s="119"/>
      <c r="B10" s="256"/>
      <c r="C10" s="123" t="s">
        <v>20</v>
      </c>
      <c r="D10" s="124" t="s">
        <v>21</v>
      </c>
      <c r="E10" s="125">
        <v>93.22</v>
      </c>
      <c r="F10" s="125">
        <f>E10*F9</f>
        <v>50.338800000000006</v>
      </c>
      <c r="G10" s="125"/>
      <c r="H10" s="125"/>
      <c r="I10" s="125">
        <v>7.2</v>
      </c>
      <c r="J10" s="125">
        <f>ROUND(F10*I10,2)</f>
        <v>362.44</v>
      </c>
      <c r="K10" s="125"/>
      <c r="L10" s="125"/>
      <c r="M10" s="126">
        <f>H10+J10+L10</f>
        <v>362.44</v>
      </c>
    </row>
    <row r="11" spans="1:13" s="12" customFormat="1" x14ac:dyDescent="0.3">
      <c r="A11" s="21">
        <v>2</v>
      </c>
      <c r="B11" s="19" t="s">
        <v>105</v>
      </c>
      <c r="C11" s="177" t="s">
        <v>106</v>
      </c>
      <c r="D11" s="178" t="s">
        <v>107</v>
      </c>
      <c r="E11" s="179"/>
      <c r="F11" s="180">
        <v>1</v>
      </c>
      <c r="G11" s="177"/>
      <c r="H11" s="177"/>
      <c r="I11" s="177"/>
      <c r="J11" s="177"/>
      <c r="K11" s="177"/>
      <c r="L11" s="177"/>
      <c r="M11" s="181"/>
    </row>
    <row r="12" spans="1:13" s="12" customFormat="1" x14ac:dyDescent="0.3">
      <c r="A12" s="182"/>
      <c r="B12" s="64" t="s">
        <v>108</v>
      </c>
      <c r="C12" s="145" t="s">
        <v>109</v>
      </c>
      <c r="D12" s="145" t="s">
        <v>82</v>
      </c>
      <c r="E12" s="144">
        <v>1.78</v>
      </c>
      <c r="F12" s="144">
        <f>ROUND(F11*E12,2)</f>
        <v>1.78</v>
      </c>
      <c r="G12" s="144"/>
      <c r="H12" s="144"/>
      <c r="I12" s="144"/>
      <c r="J12" s="144"/>
      <c r="K12" s="144">
        <v>41.31</v>
      </c>
      <c r="L12" s="144">
        <f>ROUND(F12*K12,2)</f>
        <v>73.53</v>
      </c>
      <c r="M12" s="181">
        <f t="shared" ref="M12:M14" si="0">H12+J12+L12</f>
        <v>73.53</v>
      </c>
    </row>
    <row r="13" spans="1:13" s="12" customFormat="1" x14ac:dyDescent="0.3">
      <c r="A13" s="182"/>
      <c r="B13" s="64" t="s">
        <v>110</v>
      </c>
      <c r="C13" s="145" t="s">
        <v>111</v>
      </c>
      <c r="D13" s="145" t="s">
        <v>82</v>
      </c>
      <c r="E13" s="144">
        <v>28.14</v>
      </c>
      <c r="F13" s="144">
        <f>ROUND(F11*E13,2)</f>
        <v>28.14</v>
      </c>
      <c r="G13" s="144"/>
      <c r="H13" s="144"/>
      <c r="I13" s="144"/>
      <c r="J13" s="144"/>
      <c r="K13" s="144">
        <v>1.1200000000000001</v>
      </c>
      <c r="L13" s="144">
        <f>ROUND(F13*K13,2)</f>
        <v>31.52</v>
      </c>
      <c r="M13" s="181">
        <f t="shared" si="0"/>
        <v>31.52</v>
      </c>
    </row>
    <row r="14" spans="1:13" s="12" customFormat="1" ht="27.6" x14ac:dyDescent="0.3">
      <c r="A14" s="182"/>
      <c r="B14" s="64" t="s">
        <v>112</v>
      </c>
      <c r="C14" s="145" t="s">
        <v>85</v>
      </c>
      <c r="D14" s="20" t="s">
        <v>23</v>
      </c>
      <c r="E14" s="144">
        <v>28.14</v>
      </c>
      <c r="F14" s="144">
        <f>ROUND(F11*E14,2)</f>
        <v>28.14</v>
      </c>
      <c r="G14" s="144"/>
      <c r="H14" s="144"/>
      <c r="I14" s="144"/>
      <c r="J14" s="144"/>
      <c r="K14" s="144">
        <v>42.83</v>
      </c>
      <c r="L14" s="144">
        <f>ROUND(F14*K14,2)</f>
        <v>1205.24</v>
      </c>
      <c r="M14" s="181">
        <f t="shared" si="0"/>
        <v>1205.24</v>
      </c>
    </row>
    <row r="15" spans="1:13" s="12" customFormat="1" x14ac:dyDescent="0.3">
      <c r="A15" s="37"/>
      <c r="B15" s="38"/>
      <c r="C15" s="11" t="s">
        <v>113</v>
      </c>
      <c r="D15" s="38"/>
      <c r="E15" s="11"/>
      <c r="F15" s="38"/>
      <c r="G15" s="128"/>
      <c r="H15" s="129"/>
      <c r="I15" s="11"/>
      <c r="J15" s="38"/>
      <c r="K15" s="11"/>
      <c r="L15" s="39"/>
      <c r="M15" s="40"/>
    </row>
    <row r="16" spans="1:13" s="25" customFormat="1" ht="27.6" x14ac:dyDescent="0.3">
      <c r="A16" s="149">
        <v>1</v>
      </c>
      <c r="B16" s="102" t="s">
        <v>41</v>
      </c>
      <c r="C16" s="103" t="s">
        <v>114</v>
      </c>
      <c r="D16" s="104" t="s">
        <v>24</v>
      </c>
      <c r="E16" s="105"/>
      <c r="F16" s="108">
        <v>910.3</v>
      </c>
      <c r="G16" s="106"/>
      <c r="H16" s="106"/>
      <c r="I16" s="106"/>
      <c r="J16" s="106"/>
      <c r="K16" s="106"/>
      <c r="L16" s="106"/>
      <c r="M16" s="107"/>
    </row>
    <row r="17" spans="1:13" s="25" customFormat="1" x14ac:dyDescent="0.3">
      <c r="A17" s="150"/>
      <c r="B17" s="43"/>
      <c r="C17" s="44"/>
      <c r="D17" s="45" t="s">
        <v>30</v>
      </c>
      <c r="E17" s="46"/>
      <c r="F17" s="46">
        <f>F16/1000</f>
        <v>0.9103</v>
      </c>
      <c r="G17" s="47"/>
      <c r="H17" s="47"/>
      <c r="I17" s="47"/>
      <c r="J17" s="47"/>
      <c r="K17" s="47"/>
      <c r="L17" s="47"/>
      <c r="M17" s="48"/>
    </row>
    <row r="18" spans="1:13" s="17" customFormat="1" ht="13.8" x14ac:dyDescent="0.3">
      <c r="A18" s="150"/>
      <c r="B18" s="49"/>
      <c r="C18" s="29" t="s">
        <v>20</v>
      </c>
      <c r="D18" s="50" t="s">
        <v>21</v>
      </c>
      <c r="E18" s="51">
        <v>9.25</v>
      </c>
      <c r="F18" s="51">
        <f>F17*E18</f>
        <v>8.4202750000000002</v>
      </c>
      <c r="G18" s="51"/>
      <c r="H18" s="51"/>
      <c r="I18" s="31">
        <v>7.2</v>
      </c>
      <c r="J18" s="51">
        <f>ROUND(I18*F18,2)</f>
        <v>60.63</v>
      </c>
      <c r="K18" s="51"/>
      <c r="L18" s="51"/>
      <c r="M18" s="52">
        <f>L18+J18+H18</f>
        <v>60.63</v>
      </c>
    </row>
    <row r="19" spans="1:13" s="12" customFormat="1" ht="27.6" x14ac:dyDescent="0.3">
      <c r="A19" s="150"/>
      <c r="B19" s="53" t="s">
        <v>42</v>
      </c>
      <c r="C19" s="54" t="s">
        <v>43</v>
      </c>
      <c r="D19" s="55" t="s">
        <v>23</v>
      </c>
      <c r="E19" s="31">
        <v>20.7</v>
      </c>
      <c r="F19" s="31">
        <f>F17*E19</f>
        <v>18.843209999999999</v>
      </c>
      <c r="G19" s="31"/>
      <c r="H19" s="31"/>
      <c r="I19" s="31"/>
      <c r="J19" s="31"/>
      <c r="K19" s="31">
        <v>71.209999999999994</v>
      </c>
      <c r="L19" s="31">
        <f>ROUND(K19*F19,2)</f>
        <v>1341.82</v>
      </c>
      <c r="M19" s="32">
        <f>L19+J19+H19</f>
        <v>1341.82</v>
      </c>
    </row>
    <row r="20" spans="1:13" s="12" customFormat="1" x14ac:dyDescent="0.3">
      <c r="A20" s="150"/>
      <c r="B20" s="56"/>
      <c r="C20" s="57" t="s">
        <v>28</v>
      </c>
      <c r="D20" s="50" t="s">
        <v>29</v>
      </c>
      <c r="E20" s="51">
        <v>1.36</v>
      </c>
      <c r="F20" s="51">
        <f>F17*E20</f>
        <v>1.238008</v>
      </c>
      <c r="G20" s="51"/>
      <c r="H20" s="51"/>
      <c r="I20" s="51"/>
      <c r="J20" s="51"/>
      <c r="K20" s="51">
        <v>4</v>
      </c>
      <c r="L20" s="51">
        <f>ROUND(F20*K20,2)</f>
        <v>4.95</v>
      </c>
      <c r="M20" s="52">
        <f>L20+J20+H20</f>
        <v>4.95</v>
      </c>
    </row>
    <row r="21" spans="1:13" s="12" customFormat="1" x14ac:dyDescent="0.3">
      <c r="A21" s="151"/>
      <c r="B21" s="58" t="s">
        <v>44</v>
      </c>
      <c r="C21" s="59" t="s">
        <v>31</v>
      </c>
      <c r="D21" s="60" t="s">
        <v>24</v>
      </c>
      <c r="E21" s="31">
        <v>0.05</v>
      </c>
      <c r="F21" s="31">
        <f>F17*E21</f>
        <v>4.5515E-2</v>
      </c>
      <c r="G21" s="31">
        <v>18.600000000000001</v>
      </c>
      <c r="H21" s="31">
        <f>ROUND(F21*G21,2)</f>
        <v>0.85</v>
      </c>
      <c r="I21" s="31"/>
      <c r="J21" s="31"/>
      <c r="K21" s="31"/>
      <c r="L21" s="31"/>
      <c r="M21" s="32">
        <f>L21+J21+H21</f>
        <v>0.85</v>
      </c>
    </row>
    <row r="22" spans="1:13" s="12" customFormat="1" ht="34.5" customHeight="1" x14ac:dyDescent="0.3">
      <c r="A22" s="133">
        <v>2</v>
      </c>
      <c r="B22" s="134" t="s">
        <v>59</v>
      </c>
      <c r="C22" s="135" t="s">
        <v>146</v>
      </c>
      <c r="D22" s="136" t="s">
        <v>25</v>
      </c>
      <c r="E22" s="137"/>
      <c r="F22" s="137">
        <f>F16*1.75</f>
        <v>1593.0249999999999</v>
      </c>
      <c r="G22" s="137"/>
      <c r="H22" s="137"/>
      <c r="I22" s="137"/>
      <c r="J22" s="137"/>
      <c r="K22" s="136">
        <v>4.4000000000000004</v>
      </c>
      <c r="L22" s="137">
        <f>ROUND(F22*K22,2)</f>
        <v>7009.31</v>
      </c>
      <c r="M22" s="138">
        <f>L22+J22+H22</f>
        <v>7009.31</v>
      </c>
    </row>
    <row r="23" spans="1:13" s="12" customFormat="1" ht="27.6" x14ac:dyDescent="0.3">
      <c r="A23" s="149">
        <v>3</v>
      </c>
      <c r="B23" s="102" t="s">
        <v>45</v>
      </c>
      <c r="C23" s="103" t="s">
        <v>32</v>
      </c>
      <c r="D23" s="104" t="s">
        <v>33</v>
      </c>
      <c r="E23" s="105"/>
      <c r="F23" s="105">
        <v>101.1</v>
      </c>
      <c r="G23" s="106"/>
      <c r="H23" s="106"/>
      <c r="I23" s="106"/>
      <c r="J23" s="106"/>
      <c r="K23" s="106"/>
      <c r="L23" s="106"/>
      <c r="M23" s="107"/>
    </row>
    <row r="24" spans="1:13" s="12" customFormat="1" x14ac:dyDescent="0.3">
      <c r="A24" s="150"/>
      <c r="B24" s="49"/>
      <c r="C24" s="29" t="s">
        <v>20</v>
      </c>
      <c r="D24" s="50" t="s">
        <v>21</v>
      </c>
      <c r="E24" s="51">
        <v>2.06</v>
      </c>
      <c r="F24" s="51">
        <f>ROUND(E24*F23,2)</f>
        <v>208.27</v>
      </c>
      <c r="G24" s="51"/>
      <c r="H24" s="51"/>
      <c r="I24" s="31">
        <v>7.2</v>
      </c>
      <c r="J24" s="51">
        <f>ROUND(I24*F24,2)</f>
        <v>1499.54</v>
      </c>
      <c r="K24" s="51"/>
      <c r="L24" s="51"/>
      <c r="M24" s="52">
        <f>L24+J24+H24</f>
        <v>1499.54</v>
      </c>
    </row>
    <row r="25" spans="1:13" s="12" customFormat="1" ht="24" x14ac:dyDescent="0.3">
      <c r="A25" s="133">
        <v>4</v>
      </c>
      <c r="B25" s="134" t="s">
        <v>59</v>
      </c>
      <c r="C25" s="135" t="s">
        <v>146</v>
      </c>
      <c r="D25" s="136" t="s">
        <v>25</v>
      </c>
      <c r="E25" s="137"/>
      <c r="F25" s="137">
        <f>F23*1.75</f>
        <v>176.92499999999998</v>
      </c>
      <c r="G25" s="137"/>
      <c r="H25" s="137"/>
      <c r="I25" s="137"/>
      <c r="J25" s="137"/>
      <c r="K25" s="136">
        <v>4.4000000000000004</v>
      </c>
      <c r="L25" s="137">
        <f>ROUND(F25*K25,2)</f>
        <v>778.47</v>
      </c>
      <c r="M25" s="138">
        <f>L25+J25+H25</f>
        <v>778.47</v>
      </c>
    </row>
    <row r="26" spans="1:13" x14ac:dyDescent="0.3">
      <c r="A26" s="111">
        <v>5</v>
      </c>
      <c r="B26" s="112" t="s">
        <v>50</v>
      </c>
      <c r="C26" s="113" t="s">
        <v>55</v>
      </c>
      <c r="D26" s="114" t="s">
        <v>33</v>
      </c>
      <c r="E26" s="108"/>
      <c r="F26" s="108">
        <v>13.1</v>
      </c>
      <c r="G26" s="109"/>
      <c r="H26" s="109"/>
      <c r="I26" s="109"/>
      <c r="J26" s="109"/>
      <c r="K26" s="109"/>
      <c r="L26" s="109"/>
      <c r="M26" s="110"/>
    </row>
    <row r="27" spans="1:13" x14ac:dyDescent="0.3">
      <c r="A27" s="71"/>
      <c r="B27" s="67"/>
      <c r="C27" s="61"/>
      <c r="D27" s="62" t="s">
        <v>26</v>
      </c>
      <c r="E27" s="63"/>
      <c r="F27" s="63">
        <f>F26/100</f>
        <v>0.13100000000000001</v>
      </c>
      <c r="G27" s="27"/>
      <c r="H27" s="27"/>
      <c r="I27" s="27"/>
      <c r="J27" s="27"/>
      <c r="K27" s="27"/>
      <c r="L27" s="27"/>
      <c r="M27" s="28"/>
    </row>
    <row r="28" spans="1:13" x14ac:dyDescent="0.3">
      <c r="A28" s="150"/>
      <c r="B28" s="64"/>
      <c r="C28" s="29" t="s">
        <v>20</v>
      </c>
      <c r="D28" s="30" t="s">
        <v>21</v>
      </c>
      <c r="E28" s="65">
        <v>212</v>
      </c>
      <c r="F28" s="31">
        <f>F27*E28</f>
        <v>27.772000000000002</v>
      </c>
      <c r="G28" s="31"/>
      <c r="H28" s="31"/>
      <c r="I28" s="31">
        <v>7.2</v>
      </c>
      <c r="J28" s="31">
        <f>ROUND(F28*I28,2)</f>
        <v>199.96</v>
      </c>
      <c r="K28" s="31"/>
      <c r="L28" s="31"/>
      <c r="M28" s="32">
        <f>L28+J28+H28</f>
        <v>199.96</v>
      </c>
    </row>
    <row r="29" spans="1:13" x14ac:dyDescent="0.3">
      <c r="A29" s="150"/>
      <c r="B29" s="64"/>
      <c r="C29" s="69" t="s">
        <v>28</v>
      </c>
      <c r="D29" s="30" t="s">
        <v>29</v>
      </c>
      <c r="E29" s="65">
        <v>10.1</v>
      </c>
      <c r="F29" s="31">
        <f>F27*E29</f>
        <v>1.3230999999999999</v>
      </c>
      <c r="G29" s="31"/>
      <c r="H29" s="31"/>
      <c r="I29" s="31"/>
      <c r="J29" s="31"/>
      <c r="K29" s="31">
        <v>4</v>
      </c>
      <c r="L29" s="31">
        <f>ROUND(F29*K29,2)</f>
        <v>5.29</v>
      </c>
      <c r="M29" s="32">
        <f>L29+J29+H29</f>
        <v>5.29</v>
      </c>
    </row>
    <row r="30" spans="1:13" x14ac:dyDescent="0.3">
      <c r="A30" s="150"/>
      <c r="B30" s="64" t="s">
        <v>46</v>
      </c>
      <c r="C30" s="59" t="s">
        <v>60</v>
      </c>
      <c r="D30" s="68" t="s">
        <v>24</v>
      </c>
      <c r="E30" s="65">
        <v>110</v>
      </c>
      <c r="F30" s="31">
        <f>F27*E30</f>
        <v>14.41</v>
      </c>
      <c r="G30" s="31">
        <v>15</v>
      </c>
      <c r="H30" s="31">
        <f>ROUND(F30*G30,2)</f>
        <v>216.15</v>
      </c>
      <c r="I30" s="31"/>
      <c r="J30" s="31"/>
      <c r="K30" s="31"/>
      <c r="L30" s="31"/>
      <c r="M30" s="32">
        <f>L30+J30+H30</f>
        <v>216.15</v>
      </c>
    </row>
    <row r="31" spans="1:13" x14ac:dyDescent="0.3">
      <c r="A31" s="37"/>
      <c r="B31" s="38"/>
      <c r="C31" s="11" t="s">
        <v>115</v>
      </c>
      <c r="D31" s="38"/>
      <c r="E31" s="11"/>
      <c r="F31" s="38"/>
      <c r="G31" s="128"/>
      <c r="H31" s="129"/>
      <c r="I31" s="11"/>
      <c r="J31" s="38"/>
      <c r="K31" s="11"/>
      <c r="L31" s="39"/>
      <c r="M31" s="40"/>
    </row>
    <row r="32" spans="1:13" ht="27.6" x14ac:dyDescent="0.3">
      <c r="A32" s="183">
        <v>1</v>
      </c>
      <c r="B32" s="14" t="s">
        <v>116</v>
      </c>
      <c r="C32" s="184" t="s">
        <v>117</v>
      </c>
      <c r="D32" s="185" t="s">
        <v>24</v>
      </c>
      <c r="E32" s="185"/>
      <c r="F32" s="186">
        <v>184.1</v>
      </c>
      <c r="G32" s="187"/>
      <c r="H32" s="187"/>
      <c r="I32" s="188"/>
      <c r="J32" s="189"/>
      <c r="K32" s="187"/>
      <c r="L32" s="188"/>
      <c r="M32" s="190"/>
    </row>
    <row r="33" spans="1:13" x14ac:dyDescent="0.3">
      <c r="A33" s="150"/>
      <c r="B33" s="19"/>
      <c r="C33" s="191"/>
      <c r="D33" s="192" t="s">
        <v>26</v>
      </c>
      <c r="E33" s="192"/>
      <c r="F33" s="63">
        <f>F32/100</f>
        <v>1.841</v>
      </c>
      <c r="G33" s="27"/>
      <c r="H33" s="27"/>
      <c r="I33" s="27"/>
      <c r="J33" s="27"/>
      <c r="K33" s="27"/>
      <c r="L33" s="27"/>
      <c r="M33" s="32"/>
    </row>
    <row r="34" spans="1:13" x14ac:dyDescent="0.3">
      <c r="A34" s="193"/>
      <c r="B34" s="53" t="s">
        <v>118</v>
      </c>
      <c r="C34" s="70" t="s">
        <v>119</v>
      </c>
      <c r="D34" s="60" t="s">
        <v>23</v>
      </c>
      <c r="E34" s="66">
        <v>16.329999999999998</v>
      </c>
      <c r="F34" s="31">
        <f>E34*F33</f>
        <v>30.063529999999997</v>
      </c>
      <c r="G34" s="194"/>
      <c r="H34" s="194"/>
      <c r="I34" s="31"/>
      <c r="J34" s="31"/>
      <c r="K34" s="31">
        <v>152.37</v>
      </c>
      <c r="L34" s="31">
        <f>ROUND(K34*F34,2)</f>
        <v>4580.78</v>
      </c>
      <c r="M34" s="32">
        <f>L34+J34+H34</f>
        <v>4580.78</v>
      </c>
    </row>
    <row r="35" spans="1:13" ht="27.6" x14ac:dyDescent="0.3">
      <c r="A35" s="183">
        <v>2</v>
      </c>
      <c r="B35" s="14" t="s">
        <v>100</v>
      </c>
      <c r="C35" s="184" t="s">
        <v>120</v>
      </c>
      <c r="D35" s="185" t="s">
        <v>24</v>
      </c>
      <c r="E35" s="185"/>
      <c r="F35" s="186">
        <f>F32*1.2</f>
        <v>220.92</v>
      </c>
      <c r="G35" s="187"/>
      <c r="H35" s="187"/>
      <c r="I35" s="188"/>
      <c r="J35" s="189"/>
      <c r="K35" s="187"/>
      <c r="L35" s="188"/>
      <c r="M35" s="190"/>
    </row>
    <row r="36" spans="1:13" x14ac:dyDescent="0.3">
      <c r="A36" s="150"/>
      <c r="B36" s="19"/>
      <c r="C36" s="191"/>
      <c r="D36" s="192" t="s">
        <v>30</v>
      </c>
      <c r="E36" s="192"/>
      <c r="F36" s="195">
        <f>F35/1000</f>
        <v>0.22091999999999998</v>
      </c>
      <c r="G36" s="26"/>
      <c r="H36" s="26"/>
      <c r="I36" s="62"/>
      <c r="J36" s="196"/>
      <c r="K36" s="26"/>
      <c r="L36" s="62"/>
      <c r="M36" s="197"/>
    </row>
    <row r="37" spans="1:13" x14ac:dyDescent="0.3">
      <c r="A37" s="193"/>
      <c r="B37" s="198"/>
      <c r="C37" s="13" t="s">
        <v>20</v>
      </c>
      <c r="D37" s="30" t="s">
        <v>21</v>
      </c>
      <c r="E37" s="66">
        <v>15.5</v>
      </c>
      <c r="F37" s="66">
        <f>E37*F36</f>
        <v>3.4242599999999999</v>
      </c>
      <c r="G37" s="54"/>
      <c r="H37" s="54"/>
      <c r="I37" s="66">
        <v>7.2</v>
      </c>
      <c r="J37" s="66">
        <f>ROUND(I37*F37,2)</f>
        <v>24.65</v>
      </c>
      <c r="K37" s="54"/>
      <c r="L37" s="66"/>
      <c r="M37" s="199">
        <f>L37+J37+H37</f>
        <v>24.65</v>
      </c>
    </row>
    <row r="38" spans="1:13" x14ac:dyDescent="0.3">
      <c r="A38" s="193"/>
      <c r="B38" s="200" t="s">
        <v>121</v>
      </c>
      <c r="C38" s="54" t="s">
        <v>122</v>
      </c>
      <c r="D38" s="60" t="s">
        <v>23</v>
      </c>
      <c r="E38" s="66">
        <v>34.700000000000003</v>
      </c>
      <c r="F38" s="66">
        <f>E38*F36</f>
        <v>7.6659239999999995</v>
      </c>
      <c r="G38" s="54"/>
      <c r="H38" s="54"/>
      <c r="I38" s="60"/>
      <c r="J38" s="201"/>
      <c r="K38" s="202">
        <v>50.34</v>
      </c>
      <c r="L38" s="66">
        <f>ROUND(K38*F38,2)</f>
        <v>385.9</v>
      </c>
      <c r="M38" s="199">
        <f>L38+J38+H38</f>
        <v>385.9</v>
      </c>
    </row>
    <row r="39" spans="1:13" x14ac:dyDescent="0.3">
      <c r="A39" s="193"/>
      <c r="B39" s="203"/>
      <c r="C39" s="16" t="s">
        <v>28</v>
      </c>
      <c r="D39" s="60" t="s">
        <v>123</v>
      </c>
      <c r="E39" s="66">
        <v>2.09</v>
      </c>
      <c r="F39" s="66">
        <f>E39*F36</f>
        <v>0.46172279999999993</v>
      </c>
      <c r="G39" s="66"/>
      <c r="H39" s="201"/>
      <c r="I39" s="66"/>
      <c r="J39" s="201"/>
      <c r="K39" s="66">
        <v>4</v>
      </c>
      <c r="L39" s="66">
        <f>ROUND(F39*K39,2)</f>
        <v>1.85</v>
      </c>
      <c r="M39" s="199">
        <f>L39+J39+H39</f>
        <v>1.85</v>
      </c>
    </row>
    <row r="40" spans="1:13" x14ac:dyDescent="0.3">
      <c r="A40" s="204"/>
      <c r="B40" s="58" t="s">
        <v>44</v>
      </c>
      <c r="C40" s="59" t="s">
        <v>31</v>
      </c>
      <c r="D40" s="60" t="s">
        <v>24</v>
      </c>
      <c r="E40" s="66">
        <v>0.04</v>
      </c>
      <c r="F40" s="66">
        <f>E40*F36</f>
        <v>8.8367999999999988E-3</v>
      </c>
      <c r="G40" s="202">
        <v>18.5</v>
      </c>
      <c r="H40" s="205">
        <f>ROUND(F40*G40,2)</f>
        <v>0.16</v>
      </c>
      <c r="I40" s="206"/>
      <c r="J40" s="201"/>
      <c r="K40" s="206"/>
      <c r="L40" s="66"/>
      <c r="M40" s="199">
        <f>L40+J40+H40</f>
        <v>0.16</v>
      </c>
    </row>
    <row r="41" spans="1:13" ht="24" x14ac:dyDescent="0.3">
      <c r="A41" s="207">
        <v>3</v>
      </c>
      <c r="B41" s="208" t="s">
        <v>124</v>
      </c>
      <c r="C41" s="135" t="s">
        <v>146</v>
      </c>
      <c r="D41" s="209" t="s">
        <v>25</v>
      </c>
      <c r="E41" s="210"/>
      <c r="F41" s="210">
        <f>F35*1.95</f>
        <v>430.79399999999998</v>
      </c>
      <c r="G41" s="210"/>
      <c r="H41" s="210"/>
      <c r="I41" s="210"/>
      <c r="J41" s="210"/>
      <c r="K41" s="210">
        <v>4.4000000000000004</v>
      </c>
      <c r="L41" s="210">
        <f>ROUND(F41*K41,2)</f>
        <v>1895.49</v>
      </c>
      <c r="M41" s="211">
        <f>L41+J41+H41</f>
        <v>1895.49</v>
      </c>
    </row>
    <row r="42" spans="1:13" ht="27.6" x14ac:dyDescent="0.3">
      <c r="A42" s="183">
        <v>4</v>
      </c>
      <c r="B42" s="14" t="s">
        <v>125</v>
      </c>
      <c r="C42" s="184" t="s">
        <v>126</v>
      </c>
      <c r="D42" s="185" t="s">
        <v>33</v>
      </c>
      <c r="E42" s="212"/>
      <c r="F42" s="213">
        <v>46</v>
      </c>
      <c r="G42" s="213"/>
      <c r="H42" s="213"/>
      <c r="I42" s="213"/>
      <c r="J42" s="213"/>
      <c r="K42" s="214"/>
      <c r="L42" s="214"/>
      <c r="M42" s="215"/>
    </row>
    <row r="43" spans="1:13" x14ac:dyDescent="0.3">
      <c r="A43" s="193"/>
      <c r="B43" s="198"/>
      <c r="C43" s="13" t="s">
        <v>20</v>
      </c>
      <c r="D43" s="30" t="s">
        <v>21</v>
      </c>
      <c r="E43" s="31">
        <v>8.1199999999999992</v>
      </c>
      <c r="F43" s="216">
        <f>ROUND(E43*F42,2)</f>
        <v>373.52</v>
      </c>
      <c r="G43" s="216"/>
      <c r="H43" s="216"/>
      <c r="I43" s="216">
        <v>7.2</v>
      </c>
      <c r="J43" s="216">
        <f>ROUND(I43*F43,2)</f>
        <v>2689.34</v>
      </c>
      <c r="K43" s="216"/>
      <c r="L43" s="216"/>
      <c r="M43" s="217">
        <f>L43+J43+H43</f>
        <v>2689.34</v>
      </c>
    </row>
    <row r="44" spans="1:13" x14ac:dyDescent="0.3">
      <c r="A44" s="193"/>
      <c r="B44" s="53" t="s">
        <v>127</v>
      </c>
      <c r="C44" s="13" t="s">
        <v>128</v>
      </c>
      <c r="D44" s="31" t="s">
        <v>23</v>
      </c>
      <c r="E44" s="31">
        <v>1.4790000000000001</v>
      </c>
      <c r="F44" s="216">
        <f>E44*F42</f>
        <v>68.034000000000006</v>
      </c>
      <c r="G44" s="216"/>
      <c r="H44" s="216"/>
      <c r="I44" s="216"/>
      <c r="J44" s="216"/>
      <c r="K44" s="216">
        <v>31.47</v>
      </c>
      <c r="L44" s="216">
        <f>K44*F44</f>
        <v>2141.0299800000003</v>
      </c>
      <c r="M44" s="217">
        <f t="shared" ref="M44:M45" si="1">L44+J44+H44</f>
        <v>2141.0299800000003</v>
      </c>
    </row>
    <row r="45" spans="1:13" x14ac:dyDescent="0.3">
      <c r="A45" s="193"/>
      <c r="B45" s="200" t="s">
        <v>51</v>
      </c>
      <c r="C45" s="218" t="s">
        <v>52</v>
      </c>
      <c r="D45" s="31" t="s">
        <v>23</v>
      </c>
      <c r="E45" s="31">
        <v>5.9160000000000004</v>
      </c>
      <c r="F45" s="216">
        <f>E45*F42</f>
        <v>272.13600000000002</v>
      </c>
      <c r="G45" s="216"/>
      <c r="H45" s="216"/>
      <c r="I45" s="216"/>
      <c r="J45" s="216"/>
      <c r="K45" s="202">
        <v>7.41</v>
      </c>
      <c r="L45" s="216">
        <f>K45*F45</f>
        <v>2016.5277600000002</v>
      </c>
      <c r="M45" s="217">
        <f t="shared" si="1"/>
        <v>2016.5277600000002</v>
      </c>
    </row>
    <row r="46" spans="1:13" ht="24" x14ac:dyDescent="0.3">
      <c r="A46" s="207">
        <v>5</v>
      </c>
      <c r="B46" s="208" t="s">
        <v>124</v>
      </c>
      <c r="C46" s="135" t="s">
        <v>146</v>
      </c>
      <c r="D46" s="209" t="s">
        <v>25</v>
      </c>
      <c r="E46" s="210"/>
      <c r="F46" s="210">
        <f>F42*1.95</f>
        <v>89.7</v>
      </c>
      <c r="G46" s="210"/>
      <c r="H46" s="210"/>
      <c r="I46" s="210"/>
      <c r="J46" s="210"/>
      <c r="K46" s="210">
        <v>4.4000000000000004</v>
      </c>
      <c r="L46" s="210">
        <f>ROUND(F46*K46,2)</f>
        <v>394.68</v>
      </c>
      <c r="M46" s="211">
        <f>L46+J46+H46</f>
        <v>394.68</v>
      </c>
    </row>
    <row r="47" spans="1:13" x14ac:dyDescent="0.3">
      <c r="A47" s="219">
        <v>6</v>
      </c>
      <c r="B47" s="19" t="s">
        <v>129</v>
      </c>
      <c r="C47" s="177" t="s">
        <v>130</v>
      </c>
      <c r="D47" s="178" t="s">
        <v>24</v>
      </c>
      <c r="E47" s="220"/>
      <c r="F47" s="220">
        <v>28</v>
      </c>
      <c r="G47" s="220"/>
      <c r="H47" s="220"/>
      <c r="I47" s="220"/>
      <c r="J47" s="220"/>
      <c r="K47" s="220"/>
      <c r="L47" s="220"/>
      <c r="M47" s="221"/>
    </row>
    <row r="48" spans="1:13" x14ac:dyDescent="0.3">
      <c r="A48" s="219"/>
      <c r="B48" s="64"/>
      <c r="C48" s="145" t="s">
        <v>20</v>
      </c>
      <c r="D48" s="41" t="s">
        <v>21</v>
      </c>
      <c r="E48" s="222">
        <v>0.89</v>
      </c>
      <c r="F48" s="222">
        <f>F47*E48</f>
        <v>24.92</v>
      </c>
      <c r="G48" s="222"/>
      <c r="H48" s="222"/>
      <c r="I48" s="222">
        <v>9</v>
      </c>
      <c r="J48" s="222">
        <f>F48*I48</f>
        <v>224.28000000000003</v>
      </c>
      <c r="K48" s="222"/>
      <c r="L48" s="222"/>
      <c r="M48" s="223">
        <f t="shared" ref="M48:M50" si="2">H48+J48+L48</f>
        <v>224.28000000000003</v>
      </c>
    </row>
    <row r="49" spans="1:13" x14ac:dyDescent="0.3">
      <c r="A49" s="219"/>
      <c r="B49" s="64"/>
      <c r="C49" s="144" t="s">
        <v>28</v>
      </c>
      <c r="D49" s="20" t="s">
        <v>29</v>
      </c>
      <c r="E49" s="222">
        <v>0.37</v>
      </c>
      <c r="F49" s="224">
        <f>F47*E49</f>
        <v>10.36</v>
      </c>
      <c r="G49" s="222"/>
      <c r="H49" s="222"/>
      <c r="I49" s="222"/>
      <c r="J49" s="222"/>
      <c r="K49" s="18">
        <v>4</v>
      </c>
      <c r="L49" s="222">
        <f t="shared" ref="L49" si="3">F49*K49</f>
        <v>41.44</v>
      </c>
      <c r="M49" s="223">
        <f t="shared" si="2"/>
        <v>41.44</v>
      </c>
    </row>
    <row r="50" spans="1:13" x14ac:dyDescent="0.3">
      <c r="A50" s="219"/>
      <c r="B50" s="64" t="s">
        <v>131</v>
      </c>
      <c r="C50" s="144" t="s">
        <v>99</v>
      </c>
      <c r="D50" s="145" t="s">
        <v>24</v>
      </c>
      <c r="E50" s="222">
        <v>1.1499999999999999</v>
      </c>
      <c r="F50" s="222">
        <f>F47*E50</f>
        <v>32.199999999999996</v>
      </c>
      <c r="G50" s="18">
        <v>15</v>
      </c>
      <c r="H50" s="222">
        <f>F50*G50</f>
        <v>482.99999999999994</v>
      </c>
      <c r="I50" s="222"/>
      <c r="J50" s="222"/>
      <c r="K50" s="222"/>
      <c r="L50" s="222"/>
      <c r="M50" s="223">
        <f t="shared" si="2"/>
        <v>482.99999999999994</v>
      </c>
    </row>
    <row r="51" spans="1:13" x14ac:dyDescent="0.3">
      <c r="A51" s="219"/>
      <c r="B51" s="64"/>
      <c r="C51" s="144" t="s">
        <v>47</v>
      </c>
      <c r="D51" s="144" t="s">
        <v>29</v>
      </c>
      <c r="E51" s="144">
        <v>0.02</v>
      </c>
      <c r="F51" s="144">
        <f>F47*E51</f>
        <v>0.56000000000000005</v>
      </c>
      <c r="G51" s="18">
        <v>4</v>
      </c>
      <c r="H51" s="18">
        <f>ROUND(F51*G51,2)</f>
        <v>2.2400000000000002</v>
      </c>
      <c r="I51" s="18"/>
      <c r="J51" s="18"/>
      <c r="K51" s="18"/>
      <c r="L51" s="18"/>
      <c r="M51" s="42">
        <f>H51+J51+L51</f>
        <v>2.2400000000000002</v>
      </c>
    </row>
    <row r="52" spans="1:13" x14ac:dyDescent="0.3">
      <c r="A52" s="225">
        <v>7</v>
      </c>
      <c r="B52" s="19" t="s">
        <v>132</v>
      </c>
      <c r="C52" s="226" t="s">
        <v>133</v>
      </c>
      <c r="D52" s="227" t="s">
        <v>86</v>
      </c>
      <c r="E52" s="227"/>
      <c r="F52" s="220">
        <v>69.900000000000006</v>
      </c>
      <c r="G52" s="220"/>
      <c r="H52" s="220"/>
      <c r="I52" s="220"/>
      <c r="J52" s="220"/>
      <c r="K52" s="220"/>
      <c r="L52" s="220"/>
      <c r="M52" s="221"/>
    </row>
    <row r="53" spans="1:13" x14ac:dyDescent="0.3">
      <c r="A53" s="225"/>
      <c r="B53" s="19"/>
      <c r="C53" s="226"/>
      <c r="D53" s="227" t="s">
        <v>87</v>
      </c>
      <c r="E53" s="227"/>
      <c r="F53" s="220">
        <f>F52/100</f>
        <v>0.69900000000000007</v>
      </c>
      <c r="G53" s="220"/>
      <c r="H53" s="220"/>
      <c r="I53" s="220"/>
      <c r="J53" s="220"/>
      <c r="K53" s="220"/>
      <c r="L53" s="220"/>
      <c r="M53" s="221"/>
    </row>
    <row r="54" spans="1:13" x14ac:dyDescent="0.3">
      <c r="A54" s="225"/>
      <c r="B54" s="228"/>
      <c r="C54" s="145" t="s">
        <v>20</v>
      </c>
      <c r="D54" s="41" t="s">
        <v>21</v>
      </c>
      <c r="E54" s="229">
        <v>565</v>
      </c>
      <c r="F54" s="222">
        <f>F53*E54</f>
        <v>394.93500000000006</v>
      </c>
      <c r="G54" s="222"/>
      <c r="H54" s="222"/>
      <c r="I54" s="230">
        <v>7.2</v>
      </c>
      <c r="J54" s="222">
        <f>ROUND(F54*I54,2)</f>
        <v>2843.53</v>
      </c>
      <c r="K54" s="222"/>
      <c r="L54" s="222"/>
      <c r="M54" s="223">
        <f t="shared" ref="M54:M64" si="4">H54+J54+L54</f>
        <v>2843.53</v>
      </c>
    </row>
    <row r="55" spans="1:13" ht="27.6" x14ac:dyDescent="0.3">
      <c r="A55" s="225"/>
      <c r="B55" s="228" t="s">
        <v>134</v>
      </c>
      <c r="C55" s="20" t="s">
        <v>88</v>
      </c>
      <c r="D55" s="20" t="s">
        <v>23</v>
      </c>
      <c r="E55" s="229">
        <v>82</v>
      </c>
      <c r="F55" s="222">
        <f>F53*E55</f>
        <v>57.318000000000005</v>
      </c>
      <c r="G55" s="222"/>
      <c r="H55" s="222"/>
      <c r="I55" s="222"/>
      <c r="J55" s="222"/>
      <c r="K55" s="222">
        <v>25.9</v>
      </c>
      <c r="L55" s="222">
        <f>ROUND(F55*K55,2)</f>
        <v>1484.54</v>
      </c>
      <c r="M55" s="223">
        <f t="shared" si="4"/>
        <v>1484.54</v>
      </c>
    </row>
    <row r="56" spans="1:13" x14ac:dyDescent="0.3">
      <c r="A56" s="225"/>
      <c r="B56" s="228"/>
      <c r="C56" s="20" t="s">
        <v>135</v>
      </c>
      <c r="D56" s="20" t="s">
        <v>29</v>
      </c>
      <c r="E56" s="229">
        <v>73</v>
      </c>
      <c r="F56" s="222">
        <f>F53*E56</f>
        <v>51.027000000000008</v>
      </c>
      <c r="G56" s="222"/>
      <c r="H56" s="222"/>
      <c r="I56" s="222"/>
      <c r="J56" s="222"/>
      <c r="K56" s="222">
        <v>4</v>
      </c>
      <c r="L56" s="222">
        <f>ROUND(F56*K56,2)</f>
        <v>204.11</v>
      </c>
      <c r="M56" s="223">
        <f t="shared" si="4"/>
        <v>204.11</v>
      </c>
    </row>
    <row r="57" spans="1:13" x14ac:dyDescent="0.3">
      <c r="A57" s="225"/>
      <c r="B57" s="144" t="s">
        <v>136</v>
      </c>
      <c r="C57" s="20" t="s">
        <v>137</v>
      </c>
      <c r="D57" s="20" t="s">
        <v>138</v>
      </c>
      <c r="E57" s="229" t="s">
        <v>139</v>
      </c>
      <c r="F57" s="231">
        <v>311</v>
      </c>
      <c r="G57" s="222">
        <v>63</v>
      </c>
      <c r="H57" s="222">
        <f t="shared" ref="H57:H64" si="5">ROUND(F57*G57,2)</f>
        <v>19593</v>
      </c>
      <c r="I57" s="222"/>
      <c r="J57" s="222"/>
      <c r="K57" s="222"/>
      <c r="L57" s="222"/>
      <c r="M57" s="223">
        <f t="shared" si="4"/>
        <v>19593</v>
      </c>
    </row>
    <row r="58" spans="1:13" x14ac:dyDescent="0.3">
      <c r="A58" s="225"/>
      <c r="B58" s="64" t="s">
        <v>140</v>
      </c>
      <c r="C58" s="20" t="s">
        <v>141</v>
      </c>
      <c r="D58" s="20" t="s">
        <v>86</v>
      </c>
      <c r="E58" s="229">
        <v>2.09</v>
      </c>
      <c r="F58" s="222">
        <f>F53*E58</f>
        <v>1.4609099999999999</v>
      </c>
      <c r="G58" s="222">
        <v>106</v>
      </c>
      <c r="H58" s="222">
        <f t="shared" si="5"/>
        <v>154.86000000000001</v>
      </c>
      <c r="I58" s="222"/>
      <c r="J58" s="222"/>
      <c r="K58" s="222"/>
      <c r="L58" s="222"/>
      <c r="M58" s="223">
        <f t="shared" si="4"/>
        <v>154.86000000000001</v>
      </c>
    </row>
    <row r="59" spans="1:13" x14ac:dyDescent="0.3">
      <c r="A59" s="232">
        <v>8</v>
      </c>
      <c r="B59" s="233" t="s">
        <v>89</v>
      </c>
      <c r="C59" s="233" t="s">
        <v>90</v>
      </c>
      <c r="D59" s="234" t="s">
        <v>25</v>
      </c>
      <c r="E59" s="235"/>
      <c r="F59" s="235">
        <v>11.69</v>
      </c>
      <c r="G59" s="235"/>
      <c r="H59" s="235">
        <f t="shared" si="5"/>
        <v>0</v>
      </c>
      <c r="I59" s="235"/>
      <c r="J59" s="235">
        <f t="shared" ref="J59:J64" si="6">F59*I59</f>
        <v>0</v>
      </c>
      <c r="K59" s="235"/>
      <c r="L59" s="235">
        <f t="shared" ref="L59:L64" si="7">F59*K59</f>
        <v>0</v>
      </c>
      <c r="M59" s="236">
        <f t="shared" si="4"/>
        <v>0</v>
      </c>
    </row>
    <row r="60" spans="1:13" x14ac:dyDescent="0.3">
      <c r="A60" s="193"/>
      <c r="B60" s="20"/>
      <c r="C60" s="20" t="s">
        <v>20</v>
      </c>
      <c r="D60" s="30" t="s">
        <v>91</v>
      </c>
      <c r="E60" s="31">
        <v>37.4</v>
      </c>
      <c r="F60" s="31">
        <f>ROUND(F59*E60,2)</f>
        <v>437.21</v>
      </c>
      <c r="G60" s="31"/>
      <c r="H60" s="31">
        <f t="shared" si="5"/>
        <v>0</v>
      </c>
      <c r="I60" s="31">
        <v>9</v>
      </c>
      <c r="J60" s="31">
        <f t="shared" si="6"/>
        <v>3934.89</v>
      </c>
      <c r="K60" s="31"/>
      <c r="L60" s="31">
        <f t="shared" si="7"/>
        <v>0</v>
      </c>
      <c r="M60" s="32">
        <f t="shared" si="4"/>
        <v>3934.89</v>
      </c>
    </row>
    <row r="61" spans="1:13" x14ac:dyDescent="0.3">
      <c r="A61" s="193"/>
      <c r="B61" s="20"/>
      <c r="C61" s="20" t="s">
        <v>28</v>
      </c>
      <c r="D61" s="30" t="s">
        <v>29</v>
      </c>
      <c r="E61" s="31">
        <v>6.32</v>
      </c>
      <c r="F61" s="31">
        <f>ROUND(F59*E61,2)</f>
        <v>73.88</v>
      </c>
      <c r="G61" s="31"/>
      <c r="H61" s="31">
        <f t="shared" si="5"/>
        <v>0</v>
      </c>
      <c r="I61" s="31"/>
      <c r="J61" s="31">
        <f t="shared" si="6"/>
        <v>0</v>
      </c>
      <c r="K61" s="31">
        <v>4</v>
      </c>
      <c r="L61" s="31">
        <f t="shared" si="7"/>
        <v>295.52</v>
      </c>
      <c r="M61" s="32">
        <f t="shared" si="4"/>
        <v>295.52</v>
      </c>
    </row>
    <row r="62" spans="1:13" x14ac:dyDescent="0.3">
      <c r="A62" s="193"/>
      <c r="B62" s="20" t="s">
        <v>92</v>
      </c>
      <c r="C62" s="20" t="s">
        <v>93</v>
      </c>
      <c r="D62" s="30" t="s">
        <v>25</v>
      </c>
      <c r="E62" s="31">
        <v>0.06</v>
      </c>
      <c r="F62" s="31">
        <f>ROUND(F59*E62,2)</f>
        <v>0.7</v>
      </c>
      <c r="G62" s="31">
        <v>4.3</v>
      </c>
      <c r="H62" s="31">
        <f t="shared" si="5"/>
        <v>3.01</v>
      </c>
      <c r="I62" s="31"/>
      <c r="J62" s="31">
        <f t="shared" si="6"/>
        <v>0</v>
      </c>
      <c r="K62" s="31"/>
      <c r="L62" s="31">
        <f t="shared" si="7"/>
        <v>0</v>
      </c>
      <c r="M62" s="32">
        <f t="shared" si="4"/>
        <v>3.01</v>
      </c>
    </row>
    <row r="63" spans="1:13" x14ac:dyDescent="0.3">
      <c r="A63" s="193"/>
      <c r="B63" s="20" t="s">
        <v>94</v>
      </c>
      <c r="C63" s="20" t="s">
        <v>95</v>
      </c>
      <c r="D63" s="30" t="s">
        <v>24</v>
      </c>
      <c r="E63" s="31">
        <v>0.75</v>
      </c>
      <c r="F63" s="31">
        <f>ROUND(F59*E63,2)</f>
        <v>8.77</v>
      </c>
      <c r="G63" s="31">
        <v>106</v>
      </c>
      <c r="H63" s="31">
        <f t="shared" si="5"/>
        <v>929.62</v>
      </c>
      <c r="I63" s="31"/>
      <c r="J63" s="31">
        <f t="shared" si="6"/>
        <v>0</v>
      </c>
      <c r="K63" s="31"/>
      <c r="L63" s="31">
        <f t="shared" si="7"/>
        <v>0</v>
      </c>
      <c r="M63" s="32">
        <f t="shared" si="4"/>
        <v>929.62</v>
      </c>
    </row>
    <row r="64" spans="1:13" x14ac:dyDescent="0.3">
      <c r="A64" s="193"/>
      <c r="B64" s="20"/>
      <c r="C64" s="20" t="s">
        <v>96</v>
      </c>
      <c r="D64" s="30" t="s">
        <v>29</v>
      </c>
      <c r="E64" s="31">
        <v>7.63</v>
      </c>
      <c r="F64" s="31">
        <f>ROUND(F59*E64,2)</f>
        <v>89.19</v>
      </c>
      <c r="G64" s="31">
        <v>4</v>
      </c>
      <c r="H64" s="31">
        <f t="shared" si="5"/>
        <v>356.76</v>
      </c>
      <c r="I64" s="31"/>
      <c r="J64" s="31">
        <f t="shared" si="6"/>
        <v>0</v>
      </c>
      <c r="K64" s="31"/>
      <c r="L64" s="31">
        <f t="shared" si="7"/>
        <v>0</v>
      </c>
      <c r="M64" s="32">
        <f t="shared" si="4"/>
        <v>356.76</v>
      </c>
    </row>
    <row r="65" spans="1:13" x14ac:dyDescent="0.3">
      <c r="A65" s="193"/>
      <c r="B65" s="20" t="s">
        <v>97</v>
      </c>
      <c r="C65" s="20" t="s">
        <v>98</v>
      </c>
      <c r="D65" s="30" t="s">
        <v>25</v>
      </c>
      <c r="E65" s="31"/>
      <c r="F65" s="31">
        <f>F59</f>
        <v>11.69</v>
      </c>
      <c r="G65" s="31">
        <v>2323.4</v>
      </c>
      <c r="H65" s="31">
        <f>G65*F65</f>
        <v>27160.545999999998</v>
      </c>
      <c r="I65" s="31"/>
      <c r="J65" s="31"/>
      <c r="K65" s="31"/>
      <c r="L65" s="31"/>
      <c r="M65" s="32">
        <f t="shared" ref="M65" si="8">L65+J65+H65</f>
        <v>27160.545999999998</v>
      </c>
    </row>
    <row r="66" spans="1:13" ht="27.6" x14ac:dyDescent="0.3">
      <c r="A66" s="237">
        <v>9</v>
      </c>
      <c r="B66" s="238" t="s">
        <v>53</v>
      </c>
      <c r="C66" s="238" t="s">
        <v>57</v>
      </c>
      <c r="D66" s="239" t="s">
        <v>24</v>
      </c>
      <c r="E66" s="240"/>
      <c r="F66" s="240">
        <v>87.1</v>
      </c>
      <c r="G66" s="240"/>
      <c r="H66" s="240"/>
      <c r="I66" s="240"/>
      <c r="J66" s="240"/>
      <c r="K66" s="240"/>
      <c r="L66" s="240"/>
      <c r="M66" s="241"/>
    </row>
    <row r="67" spans="1:13" x14ac:dyDescent="0.3">
      <c r="A67" s="193"/>
      <c r="B67" s="20"/>
      <c r="C67" s="20"/>
      <c r="D67" s="30" t="s">
        <v>54</v>
      </c>
      <c r="E67" s="31"/>
      <c r="F67" s="31">
        <f>F66/100</f>
        <v>0.871</v>
      </c>
      <c r="G67" s="31"/>
      <c r="H67" s="31"/>
      <c r="I67" s="31"/>
      <c r="J67" s="31"/>
      <c r="K67" s="31"/>
      <c r="L67" s="31"/>
      <c r="M67" s="32"/>
    </row>
    <row r="68" spans="1:13" x14ac:dyDescent="0.3">
      <c r="A68" s="193"/>
      <c r="B68" s="20"/>
      <c r="C68" s="20" t="s">
        <v>48</v>
      </c>
      <c r="D68" s="30" t="s">
        <v>21</v>
      </c>
      <c r="E68" s="31">
        <v>99.3</v>
      </c>
      <c r="F68" s="31">
        <f>F67*E68</f>
        <v>86.490299999999991</v>
      </c>
      <c r="G68" s="31"/>
      <c r="H68" s="31"/>
      <c r="I68" s="31">
        <v>7.2</v>
      </c>
      <c r="J68" s="31">
        <f>ROUND(F68*I68,2)</f>
        <v>622.73</v>
      </c>
      <c r="K68" s="31"/>
      <c r="L68" s="31"/>
      <c r="M68" s="32">
        <f>H68+J68+L68</f>
        <v>622.73</v>
      </c>
    </row>
    <row r="69" spans="1:13" x14ac:dyDescent="0.3">
      <c r="A69" s="193"/>
      <c r="B69" s="20" t="s">
        <v>44</v>
      </c>
      <c r="C69" s="20" t="s">
        <v>61</v>
      </c>
      <c r="D69" s="30" t="s">
        <v>24</v>
      </c>
      <c r="E69" s="31">
        <v>126</v>
      </c>
      <c r="F69" s="31">
        <f>F67*E69</f>
        <v>109.746</v>
      </c>
      <c r="G69" s="31">
        <v>15</v>
      </c>
      <c r="H69" s="31">
        <f>F69*G69</f>
        <v>1646.1899999999998</v>
      </c>
      <c r="I69" s="31"/>
      <c r="J69" s="31"/>
      <c r="K69" s="31"/>
      <c r="L69" s="31"/>
      <c r="M69" s="32">
        <f>H69</f>
        <v>1646.1899999999998</v>
      </c>
    </row>
    <row r="70" spans="1:13" x14ac:dyDescent="0.3">
      <c r="A70" s="37"/>
      <c r="B70" s="38"/>
      <c r="C70" s="11" t="s">
        <v>151</v>
      </c>
      <c r="D70" s="38"/>
      <c r="E70" s="11"/>
      <c r="F70" s="38"/>
      <c r="G70" s="128"/>
      <c r="H70" s="129"/>
      <c r="I70" s="11"/>
      <c r="J70" s="38"/>
      <c r="K70" s="11"/>
      <c r="L70" s="39"/>
      <c r="M70" s="40"/>
    </row>
    <row r="71" spans="1:13" ht="27.6" x14ac:dyDescent="0.3">
      <c r="A71" s="149">
        <v>1</v>
      </c>
      <c r="B71" s="102" t="s">
        <v>41</v>
      </c>
      <c r="C71" s="103" t="s">
        <v>114</v>
      </c>
      <c r="D71" s="104" t="s">
        <v>24</v>
      </c>
      <c r="E71" s="105"/>
      <c r="F71" s="242">
        <v>496.4</v>
      </c>
      <c r="G71" s="106"/>
      <c r="H71" s="106"/>
      <c r="I71" s="106"/>
      <c r="J71" s="106"/>
      <c r="K71" s="106"/>
      <c r="L71" s="106"/>
      <c r="M71" s="107"/>
    </row>
    <row r="72" spans="1:13" x14ac:dyDescent="0.3">
      <c r="A72" s="150"/>
      <c r="B72" s="43"/>
      <c r="C72" s="44"/>
      <c r="D72" s="45" t="s">
        <v>30</v>
      </c>
      <c r="E72" s="46"/>
      <c r="F72" s="46">
        <f>F71/1000</f>
        <v>0.49639999999999995</v>
      </c>
      <c r="G72" s="47"/>
      <c r="H72" s="47"/>
      <c r="I72" s="47"/>
      <c r="J72" s="47"/>
      <c r="K72" s="47"/>
      <c r="L72" s="47"/>
      <c r="M72" s="48"/>
    </row>
    <row r="73" spans="1:13" x14ac:dyDescent="0.3">
      <c r="A73" s="150"/>
      <c r="B73" s="49"/>
      <c r="C73" s="29" t="s">
        <v>20</v>
      </c>
      <c r="D73" s="50" t="s">
        <v>21</v>
      </c>
      <c r="E73" s="51">
        <v>9.25</v>
      </c>
      <c r="F73" s="51">
        <f>F72*E73</f>
        <v>4.5916999999999994</v>
      </c>
      <c r="G73" s="51"/>
      <c r="H73" s="51"/>
      <c r="I73" s="31">
        <v>7.2</v>
      </c>
      <c r="J73" s="51">
        <f>ROUND(I73*F73,2)</f>
        <v>33.06</v>
      </c>
      <c r="K73" s="51"/>
      <c r="L73" s="51"/>
      <c r="M73" s="52">
        <f>L73+J73+H73</f>
        <v>33.06</v>
      </c>
    </row>
    <row r="74" spans="1:13" ht="27.6" x14ac:dyDescent="0.3">
      <c r="A74" s="150"/>
      <c r="B74" s="53" t="s">
        <v>42</v>
      </c>
      <c r="C74" s="54" t="s">
        <v>43</v>
      </c>
      <c r="D74" s="55" t="s">
        <v>23</v>
      </c>
      <c r="E74" s="31">
        <v>20.7</v>
      </c>
      <c r="F74" s="31">
        <f>F72*E74</f>
        <v>10.275479999999998</v>
      </c>
      <c r="G74" s="31"/>
      <c r="H74" s="31"/>
      <c r="I74" s="31"/>
      <c r="J74" s="31"/>
      <c r="K74" s="31">
        <v>71.209999999999994</v>
      </c>
      <c r="L74" s="31">
        <f>ROUND(K74*F74,2)</f>
        <v>731.72</v>
      </c>
      <c r="M74" s="32">
        <f>L74+J74+H74</f>
        <v>731.72</v>
      </c>
    </row>
    <row r="75" spans="1:13" x14ac:dyDescent="0.3">
      <c r="A75" s="150"/>
      <c r="B75" s="56"/>
      <c r="C75" s="57" t="s">
        <v>28</v>
      </c>
      <c r="D75" s="50" t="s">
        <v>29</v>
      </c>
      <c r="E75" s="51">
        <v>1.36</v>
      </c>
      <c r="F75" s="51">
        <f>F72*E75</f>
        <v>0.67510400000000004</v>
      </c>
      <c r="G75" s="51"/>
      <c r="H75" s="51"/>
      <c r="I75" s="51"/>
      <c r="J75" s="51"/>
      <c r="K75" s="51">
        <v>4</v>
      </c>
      <c r="L75" s="51">
        <f>ROUND(F75*K75,2)</f>
        <v>2.7</v>
      </c>
      <c r="M75" s="52">
        <f>L75+J75+H75</f>
        <v>2.7</v>
      </c>
    </row>
    <row r="76" spans="1:13" x14ac:dyDescent="0.3">
      <c r="A76" s="151"/>
      <c r="B76" s="58" t="s">
        <v>44</v>
      </c>
      <c r="C76" s="59" t="s">
        <v>31</v>
      </c>
      <c r="D76" s="60" t="s">
        <v>24</v>
      </c>
      <c r="E76" s="31">
        <v>0.05</v>
      </c>
      <c r="F76" s="31">
        <f>F72*E76</f>
        <v>2.4819999999999998E-2</v>
      </c>
      <c r="G76" s="31">
        <v>18.600000000000001</v>
      </c>
      <c r="H76" s="31">
        <f>ROUND(F76*G76,2)</f>
        <v>0.46</v>
      </c>
      <c r="I76" s="31"/>
      <c r="J76" s="31"/>
      <c r="K76" s="31"/>
      <c r="L76" s="31"/>
      <c r="M76" s="32">
        <f>L76+J76+H76</f>
        <v>0.46</v>
      </c>
    </row>
    <row r="77" spans="1:13" ht="24" x14ac:dyDescent="0.3">
      <c r="A77" s="133">
        <v>2</v>
      </c>
      <c r="B77" s="134" t="s">
        <v>59</v>
      </c>
      <c r="C77" s="135" t="s">
        <v>146</v>
      </c>
      <c r="D77" s="136" t="s">
        <v>25</v>
      </c>
      <c r="E77" s="137"/>
      <c r="F77" s="137">
        <f>F71*1.75</f>
        <v>868.69999999999993</v>
      </c>
      <c r="G77" s="137"/>
      <c r="H77" s="137"/>
      <c r="I77" s="137"/>
      <c r="J77" s="137"/>
      <c r="K77" s="136">
        <v>4.4000000000000004</v>
      </c>
      <c r="L77" s="137">
        <f>ROUND(F77*K77,2)</f>
        <v>3822.28</v>
      </c>
      <c r="M77" s="138">
        <f>L77+J77+H77</f>
        <v>3822.28</v>
      </c>
    </row>
    <row r="78" spans="1:13" ht="27.6" x14ac:dyDescent="0.3">
      <c r="A78" s="149">
        <v>3</v>
      </c>
      <c r="B78" s="102" t="s">
        <v>45</v>
      </c>
      <c r="C78" s="103" t="s">
        <v>142</v>
      </c>
      <c r="D78" s="104" t="s">
        <v>33</v>
      </c>
      <c r="E78" s="105"/>
      <c r="F78" s="243">
        <v>55.2</v>
      </c>
      <c r="G78" s="106"/>
      <c r="H78" s="106"/>
      <c r="I78" s="106"/>
      <c r="J78" s="106"/>
      <c r="K78" s="106"/>
      <c r="L78" s="106"/>
      <c r="M78" s="107"/>
    </row>
    <row r="79" spans="1:13" x14ac:dyDescent="0.3">
      <c r="A79" s="150"/>
      <c r="B79" s="49"/>
      <c r="C79" s="29" t="s">
        <v>20</v>
      </c>
      <c r="D79" s="50" t="s">
        <v>21</v>
      </c>
      <c r="E79" s="51">
        <v>2.06</v>
      </c>
      <c r="F79" s="51">
        <f>ROUND(E79*F78,2)</f>
        <v>113.71</v>
      </c>
      <c r="G79" s="51"/>
      <c r="H79" s="51"/>
      <c r="I79" s="31">
        <v>7.2</v>
      </c>
      <c r="J79" s="51">
        <f>ROUND(I79*F79,2)</f>
        <v>818.71</v>
      </c>
      <c r="K79" s="51"/>
      <c r="L79" s="51"/>
      <c r="M79" s="52">
        <f>L79+J79+H79</f>
        <v>818.71</v>
      </c>
    </row>
    <row r="80" spans="1:13" ht="24" x14ac:dyDescent="0.3">
      <c r="A80" s="133">
        <v>4</v>
      </c>
      <c r="B80" s="134" t="s">
        <v>59</v>
      </c>
      <c r="C80" s="135" t="s">
        <v>146</v>
      </c>
      <c r="D80" s="136" t="s">
        <v>25</v>
      </c>
      <c r="E80" s="137"/>
      <c r="F80" s="137">
        <f>F78*1.75</f>
        <v>96.600000000000009</v>
      </c>
      <c r="G80" s="137"/>
      <c r="H80" s="137"/>
      <c r="I80" s="137"/>
      <c r="J80" s="137"/>
      <c r="K80" s="136">
        <v>4.4000000000000004</v>
      </c>
      <c r="L80" s="137">
        <f>ROUND(F80*K80,2)</f>
        <v>425.04</v>
      </c>
      <c r="M80" s="138">
        <f>L80+J80+H80</f>
        <v>425.04</v>
      </c>
    </row>
    <row r="81" spans="1:13" ht="27.6" x14ac:dyDescent="0.3">
      <c r="A81" s="183">
        <v>5</v>
      </c>
      <c r="B81" s="14" t="s">
        <v>116</v>
      </c>
      <c r="C81" s="184" t="s">
        <v>117</v>
      </c>
      <c r="D81" s="185" t="s">
        <v>24</v>
      </c>
      <c r="E81" s="185"/>
      <c r="F81" s="186">
        <v>744.6</v>
      </c>
      <c r="G81" s="187"/>
      <c r="H81" s="187"/>
      <c r="I81" s="188"/>
      <c r="J81" s="189"/>
      <c r="K81" s="187"/>
      <c r="L81" s="188"/>
      <c r="M81" s="190"/>
    </row>
    <row r="82" spans="1:13" x14ac:dyDescent="0.3">
      <c r="A82" s="150"/>
      <c r="B82" s="19"/>
      <c r="C82" s="191"/>
      <c r="D82" s="192" t="s">
        <v>26</v>
      </c>
      <c r="E82" s="192"/>
      <c r="F82" s="63">
        <f>F81/100</f>
        <v>7.4460000000000006</v>
      </c>
      <c r="G82" s="27"/>
      <c r="H82" s="27"/>
      <c r="I82" s="27"/>
      <c r="J82" s="27"/>
      <c r="K82" s="27"/>
      <c r="L82" s="27"/>
      <c r="M82" s="32"/>
    </row>
    <row r="83" spans="1:13" x14ac:dyDescent="0.3">
      <c r="A83" s="193"/>
      <c r="B83" s="53" t="s">
        <v>118</v>
      </c>
      <c r="C83" s="70" t="s">
        <v>119</v>
      </c>
      <c r="D83" s="60" t="s">
        <v>23</v>
      </c>
      <c r="E83" s="66">
        <v>16.329999999999998</v>
      </c>
      <c r="F83" s="31">
        <f>E83*F82</f>
        <v>121.59318</v>
      </c>
      <c r="G83" s="194"/>
      <c r="H83" s="194"/>
      <c r="I83" s="31"/>
      <c r="J83" s="31"/>
      <c r="K83" s="31">
        <v>152.37</v>
      </c>
      <c r="L83" s="31">
        <f>ROUND(K83*F83,2)</f>
        <v>18527.150000000001</v>
      </c>
      <c r="M83" s="32">
        <f>L83+J83+H83</f>
        <v>18527.150000000001</v>
      </c>
    </row>
    <row r="84" spans="1:13" ht="27.6" x14ac:dyDescent="0.3">
      <c r="A84" s="183">
        <v>6</v>
      </c>
      <c r="B84" s="14" t="s">
        <v>100</v>
      </c>
      <c r="C84" s="184" t="s">
        <v>120</v>
      </c>
      <c r="D84" s="185" t="s">
        <v>24</v>
      </c>
      <c r="E84" s="185"/>
      <c r="F84" s="186">
        <f>F81*1.2</f>
        <v>893.52</v>
      </c>
      <c r="G84" s="187"/>
      <c r="H84" s="187"/>
      <c r="I84" s="188"/>
      <c r="J84" s="189"/>
      <c r="K84" s="187"/>
      <c r="L84" s="188"/>
      <c r="M84" s="190"/>
    </row>
    <row r="85" spans="1:13" x14ac:dyDescent="0.3">
      <c r="A85" s="150"/>
      <c r="B85" s="19"/>
      <c r="C85" s="191"/>
      <c r="D85" s="192" t="s">
        <v>30</v>
      </c>
      <c r="E85" s="192"/>
      <c r="F85" s="195">
        <f>F84/1000</f>
        <v>0.89351999999999998</v>
      </c>
      <c r="G85" s="26"/>
      <c r="H85" s="26"/>
      <c r="I85" s="62"/>
      <c r="J85" s="196"/>
      <c r="K85" s="26"/>
      <c r="L85" s="62"/>
      <c r="M85" s="197"/>
    </row>
    <row r="86" spans="1:13" x14ac:dyDescent="0.3">
      <c r="A86" s="193"/>
      <c r="B86" s="198"/>
      <c r="C86" s="13" t="s">
        <v>20</v>
      </c>
      <c r="D86" s="30" t="s">
        <v>21</v>
      </c>
      <c r="E86" s="66">
        <v>15.5</v>
      </c>
      <c r="F86" s="66">
        <f>E86*F85</f>
        <v>13.84956</v>
      </c>
      <c r="G86" s="54"/>
      <c r="H86" s="54"/>
      <c r="I86" s="66">
        <v>7.2</v>
      </c>
      <c r="J86" s="66">
        <f>ROUND(I86*F86,2)</f>
        <v>99.72</v>
      </c>
      <c r="K86" s="54"/>
      <c r="L86" s="66"/>
      <c r="M86" s="199">
        <f>L86+J86+H86</f>
        <v>99.72</v>
      </c>
    </row>
    <row r="87" spans="1:13" x14ac:dyDescent="0.3">
      <c r="A87" s="193"/>
      <c r="B87" s="200" t="s">
        <v>121</v>
      </c>
      <c r="C87" s="54" t="s">
        <v>122</v>
      </c>
      <c r="D87" s="60" t="s">
        <v>23</v>
      </c>
      <c r="E87" s="66">
        <v>34.700000000000003</v>
      </c>
      <c r="F87" s="66">
        <f>E87*F85</f>
        <v>31.005144000000001</v>
      </c>
      <c r="G87" s="54"/>
      <c r="H87" s="54"/>
      <c r="I87" s="60"/>
      <c r="J87" s="201"/>
      <c r="K87" s="202">
        <v>50.34</v>
      </c>
      <c r="L87" s="66">
        <f>ROUND(K87*F87,2)</f>
        <v>1560.8</v>
      </c>
      <c r="M87" s="199">
        <f>L87+J87+H87</f>
        <v>1560.8</v>
      </c>
    </row>
    <row r="88" spans="1:13" x14ac:dyDescent="0.3">
      <c r="A88" s="193"/>
      <c r="B88" s="203"/>
      <c r="C88" s="16" t="s">
        <v>28</v>
      </c>
      <c r="D88" s="60" t="s">
        <v>123</v>
      </c>
      <c r="E88" s="66">
        <v>2.09</v>
      </c>
      <c r="F88" s="66">
        <f>E88*F85</f>
        <v>1.8674567999999998</v>
      </c>
      <c r="G88" s="66"/>
      <c r="H88" s="201"/>
      <c r="I88" s="66"/>
      <c r="J88" s="201"/>
      <c r="K88" s="66">
        <v>4</v>
      </c>
      <c r="L88" s="66">
        <f>ROUND(F88*K88,2)</f>
        <v>7.47</v>
      </c>
      <c r="M88" s="199">
        <f>L88+J88+H88</f>
        <v>7.47</v>
      </c>
    </row>
    <row r="89" spans="1:13" x14ac:dyDescent="0.3">
      <c r="A89" s="204"/>
      <c r="B89" s="58" t="s">
        <v>44</v>
      </c>
      <c r="C89" s="59" t="s">
        <v>31</v>
      </c>
      <c r="D89" s="60" t="s">
        <v>24</v>
      </c>
      <c r="E89" s="66">
        <v>0.04</v>
      </c>
      <c r="F89" s="66">
        <f>E89*F85</f>
        <v>3.5740800000000003E-2</v>
      </c>
      <c r="G89" s="202">
        <v>18.5</v>
      </c>
      <c r="H89" s="205">
        <f>ROUND(F89*G89,2)</f>
        <v>0.66</v>
      </c>
      <c r="I89" s="206"/>
      <c r="J89" s="201"/>
      <c r="K89" s="206"/>
      <c r="L89" s="66"/>
      <c r="M89" s="199">
        <f>L89+J89+H89</f>
        <v>0.66</v>
      </c>
    </row>
    <row r="90" spans="1:13" ht="24" x14ac:dyDescent="0.3">
      <c r="A90" s="207">
        <v>7</v>
      </c>
      <c r="B90" s="208" t="s">
        <v>124</v>
      </c>
      <c r="C90" s="135" t="s">
        <v>146</v>
      </c>
      <c r="D90" s="209" t="s">
        <v>25</v>
      </c>
      <c r="E90" s="210"/>
      <c r="F90" s="210">
        <f>F84*1.95</f>
        <v>1742.364</v>
      </c>
      <c r="G90" s="210"/>
      <c r="H90" s="210"/>
      <c r="I90" s="210"/>
      <c r="J90" s="210"/>
      <c r="K90" s="210">
        <v>4.4000000000000004</v>
      </c>
      <c r="L90" s="210">
        <f>ROUND(F90*K90,2)</f>
        <v>7666.4</v>
      </c>
      <c r="M90" s="211">
        <f>L90+J90+H90</f>
        <v>7666.4</v>
      </c>
    </row>
    <row r="91" spans="1:13" ht="27.6" x14ac:dyDescent="0.3">
      <c r="A91" s="183">
        <v>8</v>
      </c>
      <c r="B91" s="14" t="s">
        <v>125</v>
      </c>
      <c r="C91" s="184" t="s">
        <v>126</v>
      </c>
      <c r="D91" s="185" t="s">
        <v>33</v>
      </c>
      <c r="E91" s="212"/>
      <c r="F91" s="213">
        <v>82.8</v>
      </c>
      <c r="G91" s="213"/>
      <c r="H91" s="213"/>
      <c r="I91" s="213"/>
      <c r="J91" s="213"/>
      <c r="K91" s="214"/>
      <c r="L91" s="214"/>
      <c r="M91" s="215"/>
    </row>
    <row r="92" spans="1:13" x14ac:dyDescent="0.3">
      <c r="A92" s="193"/>
      <c r="B92" s="198"/>
      <c r="C92" s="13" t="s">
        <v>20</v>
      </c>
      <c r="D92" s="30" t="s">
        <v>21</v>
      </c>
      <c r="E92" s="31">
        <v>8.1199999999999992</v>
      </c>
      <c r="F92" s="216">
        <f>ROUND(E92*F91,2)</f>
        <v>672.34</v>
      </c>
      <c r="G92" s="216"/>
      <c r="H92" s="216"/>
      <c r="I92" s="216">
        <v>7.2</v>
      </c>
      <c r="J92" s="216">
        <f>ROUND(I92*F92,2)</f>
        <v>4840.8500000000004</v>
      </c>
      <c r="K92" s="216"/>
      <c r="L92" s="216"/>
      <c r="M92" s="217">
        <f>L92+J92+H92</f>
        <v>4840.8500000000004</v>
      </c>
    </row>
    <row r="93" spans="1:13" x14ac:dyDescent="0.3">
      <c r="A93" s="193"/>
      <c r="B93" s="53" t="s">
        <v>127</v>
      </c>
      <c r="C93" s="13" t="s">
        <v>128</v>
      </c>
      <c r="D93" s="31" t="s">
        <v>23</v>
      </c>
      <c r="E93" s="31">
        <v>1.4790000000000001</v>
      </c>
      <c r="F93" s="216">
        <f>E93*F91</f>
        <v>122.46120000000001</v>
      </c>
      <c r="G93" s="216"/>
      <c r="H93" s="216"/>
      <c r="I93" s="216"/>
      <c r="J93" s="216"/>
      <c r="K93" s="216">
        <v>31.47</v>
      </c>
      <c r="L93" s="216">
        <f>K93*F93</f>
        <v>3853.8539639999999</v>
      </c>
      <c r="M93" s="217">
        <f t="shared" ref="M93:M94" si="9">L93+J93+H93</f>
        <v>3853.8539639999999</v>
      </c>
    </row>
    <row r="94" spans="1:13" x14ac:dyDescent="0.3">
      <c r="A94" s="193"/>
      <c r="B94" s="200" t="s">
        <v>51</v>
      </c>
      <c r="C94" s="218" t="s">
        <v>52</v>
      </c>
      <c r="D94" s="31" t="s">
        <v>23</v>
      </c>
      <c r="E94" s="31">
        <v>5.9160000000000004</v>
      </c>
      <c r="F94" s="216">
        <f>E94*F91</f>
        <v>489.84480000000002</v>
      </c>
      <c r="G94" s="216"/>
      <c r="H94" s="216"/>
      <c r="I94" s="216"/>
      <c r="J94" s="216"/>
      <c r="K94" s="202">
        <v>7.41</v>
      </c>
      <c r="L94" s="216">
        <f>K94*F94</f>
        <v>3629.7499680000001</v>
      </c>
      <c r="M94" s="217">
        <f t="shared" si="9"/>
        <v>3629.7499680000001</v>
      </c>
    </row>
    <row r="95" spans="1:13" ht="24" x14ac:dyDescent="0.3">
      <c r="A95" s="207">
        <v>9</v>
      </c>
      <c r="B95" s="208" t="s">
        <v>124</v>
      </c>
      <c r="C95" s="135" t="s">
        <v>146</v>
      </c>
      <c r="D95" s="209" t="s">
        <v>25</v>
      </c>
      <c r="E95" s="210"/>
      <c r="F95" s="210">
        <f>F91*1.95</f>
        <v>161.45999999999998</v>
      </c>
      <c r="G95" s="210"/>
      <c r="H95" s="210"/>
      <c r="I95" s="210"/>
      <c r="J95" s="210"/>
      <c r="K95" s="210">
        <v>4.4000000000000004</v>
      </c>
      <c r="L95" s="210">
        <f>ROUND(F95*K95,2)</f>
        <v>710.42</v>
      </c>
      <c r="M95" s="211">
        <f>L95+J95+H95</f>
        <v>710.42</v>
      </c>
    </row>
    <row r="96" spans="1:13" x14ac:dyDescent="0.3">
      <c r="A96" s="111">
        <v>10</v>
      </c>
      <c r="B96" s="112" t="s">
        <v>50</v>
      </c>
      <c r="C96" s="113" t="s">
        <v>55</v>
      </c>
      <c r="D96" s="114" t="s">
        <v>33</v>
      </c>
      <c r="E96" s="108"/>
      <c r="F96" s="108">
        <v>49.8</v>
      </c>
      <c r="G96" s="109"/>
      <c r="H96" s="109"/>
      <c r="I96" s="109"/>
      <c r="J96" s="109"/>
      <c r="K96" s="109"/>
      <c r="L96" s="109"/>
      <c r="M96" s="110"/>
    </row>
    <row r="97" spans="1:13" x14ac:dyDescent="0.3">
      <c r="A97" s="71"/>
      <c r="B97" s="67"/>
      <c r="C97" s="61"/>
      <c r="D97" s="62" t="s">
        <v>26</v>
      </c>
      <c r="E97" s="63"/>
      <c r="F97" s="63">
        <f>F96/100</f>
        <v>0.498</v>
      </c>
      <c r="G97" s="27"/>
      <c r="H97" s="27"/>
      <c r="I97" s="27"/>
      <c r="J97" s="27"/>
      <c r="K97" s="27"/>
      <c r="L97" s="27"/>
      <c r="M97" s="28"/>
    </row>
    <row r="98" spans="1:13" x14ac:dyDescent="0.3">
      <c r="A98" s="150"/>
      <c r="B98" s="64"/>
      <c r="C98" s="29" t="s">
        <v>20</v>
      </c>
      <c r="D98" s="30" t="s">
        <v>21</v>
      </c>
      <c r="E98" s="65">
        <v>212</v>
      </c>
      <c r="F98" s="31">
        <f>F97*E98</f>
        <v>105.57599999999999</v>
      </c>
      <c r="G98" s="31"/>
      <c r="H98" s="31"/>
      <c r="I98" s="31">
        <v>7.2</v>
      </c>
      <c r="J98" s="31">
        <f>ROUND(F98*I98,2)</f>
        <v>760.15</v>
      </c>
      <c r="K98" s="31"/>
      <c r="L98" s="31"/>
      <c r="M98" s="32">
        <f>L98+J98+H98</f>
        <v>760.15</v>
      </c>
    </row>
    <row r="99" spans="1:13" x14ac:dyDescent="0.3">
      <c r="A99" s="150"/>
      <c r="B99" s="64"/>
      <c r="C99" s="69" t="s">
        <v>28</v>
      </c>
      <c r="D99" s="30" t="s">
        <v>29</v>
      </c>
      <c r="E99" s="65">
        <v>10.1</v>
      </c>
      <c r="F99" s="31">
        <f>F97*E99</f>
        <v>5.0297999999999998</v>
      </c>
      <c r="G99" s="31"/>
      <c r="H99" s="31"/>
      <c r="I99" s="31"/>
      <c r="J99" s="31"/>
      <c r="K99" s="31">
        <v>4</v>
      </c>
      <c r="L99" s="31">
        <f>ROUND(F99*K99,2)</f>
        <v>20.12</v>
      </c>
      <c r="M99" s="32">
        <f>L99+J99+H99</f>
        <v>20.12</v>
      </c>
    </row>
    <row r="100" spans="1:13" x14ac:dyDescent="0.3">
      <c r="A100" s="150"/>
      <c r="B100" s="64" t="s">
        <v>46</v>
      </c>
      <c r="C100" s="59" t="s">
        <v>60</v>
      </c>
      <c r="D100" s="68" t="s">
        <v>24</v>
      </c>
      <c r="E100" s="65">
        <v>110</v>
      </c>
      <c r="F100" s="31">
        <f>F97*E100</f>
        <v>54.78</v>
      </c>
      <c r="G100" s="31">
        <v>15</v>
      </c>
      <c r="H100" s="31">
        <f>ROUND(F100*G100,2)</f>
        <v>821.7</v>
      </c>
      <c r="I100" s="31"/>
      <c r="J100" s="31"/>
      <c r="K100" s="31"/>
      <c r="L100" s="31"/>
      <c r="M100" s="32">
        <f>L100+J100+H100</f>
        <v>821.7</v>
      </c>
    </row>
    <row r="101" spans="1:13" ht="27.6" x14ac:dyDescent="0.3">
      <c r="A101" s="139">
        <v>11</v>
      </c>
      <c r="B101" s="244" t="s">
        <v>62</v>
      </c>
      <c r="C101" s="245" t="s">
        <v>63</v>
      </c>
      <c r="D101" s="246" t="s">
        <v>64</v>
      </c>
      <c r="E101" s="247"/>
      <c r="F101" s="247">
        <v>289</v>
      </c>
      <c r="G101" s="248"/>
      <c r="H101" s="248"/>
      <c r="I101" s="247"/>
      <c r="J101" s="248"/>
      <c r="K101" s="248"/>
      <c r="L101" s="248"/>
      <c r="M101" s="249"/>
    </row>
    <row r="102" spans="1:13" x14ac:dyDescent="0.3">
      <c r="A102" s="152"/>
      <c r="B102" s="88"/>
      <c r="C102" s="89"/>
      <c r="D102" s="90" t="s">
        <v>24</v>
      </c>
      <c r="E102" s="91">
        <v>1.5</v>
      </c>
      <c r="F102" s="91">
        <f>E102*F101</f>
        <v>433.5</v>
      </c>
      <c r="G102" s="92"/>
      <c r="H102" s="92"/>
      <c r="I102" s="91"/>
      <c r="J102" s="92"/>
      <c r="K102" s="92"/>
      <c r="L102" s="92"/>
      <c r="M102" s="250"/>
    </row>
    <row r="103" spans="1:13" x14ac:dyDescent="0.3">
      <c r="A103" s="152"/>
      <c r="B103" s="88"/>
      <c r="C103" s="89" t="s">
        <v>65</v>
      </c>
      <c r="D103" s="90" t="s">
        <v>21</v>
      </c>
      <c r="E103" s="91">
        <v>3.1</v>
      </c>
      <c r="F103" s="91">
        <f>E103*F102</f>
        <v>1343.8500000000001</v>
      </c>
      <c r="G103" s="92"/>
      <c r="H103" s="92"/>
      <c r="I103" s="92">
        <v>7.2</v>
      </c>
      <c r="J103" s="92">
        <f>F103*I103</f>
        <v>9675.7200000000012</v>
      </c>
      <c r="K103" s="92"/>
      <c r="L103" s="92"/>
      <c r="M103" s="250">
        <f t="shared" ref="M103:M104" si="10">H103+J103+L103</f>
        <v>9675.7200000000012</v>
      </c>
    </row>
    <row r="104" spans="1:13" x14ac:dyDescent="0.3">
      <c r="A104" s="152"/>
      <c r="B104" s="88" t="s">
        <v>66</v>
      </c>
      <c r="C104" s="89" t="s">
        <v>67</v>
      </c>
      <c r="D104" s="90" t="s">
        <v>64</v>
      </c>
      <c r="E104" s="91">
        <v>1</v>
      </c>
      <c r="F104" s="91">
        <f>E104*F101</f>
        <v>289</v>
      </c>
      <c r="G104" s="92">
        <v>56.8</v>
      </c>
      <c r="H104" s="92">
        <f t="shared" ref="H104:H105" si="11">F104*G104</f>
        <v>16415.2</v>
      </c>
      <c r="I104" s="91"/>
      <c r="J104" s="92"/>
      <c r="K104" s="92"/>
      <c r="L104" s="92"/>
      <c r="M104" s="250">
        <f t="shared" si="10"/>
        <v>16415.2</v>
      </c>
    </row>
    <row r="105" spans="1:13" x14ac:dyDescent="0.3">
      <c r="A105" s="139">
        <v>12</v>
      </c>
      <c r="B105" s="244" t="s">
        <v>68</v>
      </c>
      <c r="C105" s="251" t="s">
        <v>69</v>
      </c>
      <c r="D105" s="246" t="s">
        <v>49</v>
      </c>
      <c r="E105" s="247">
        <v>1.1499999999999999</v>
      </c>
      <c r="F105" s="248">
        <v>192</v>
      </c>
      <c r="G105" s="248">
        <v>2.74</v>
      </c>
      <c r="H105" s="248">
        <f t="shared" si="11"/>
        <v>526.08000000000004</v>
      </c>
      <c r="I105" s="247"/>
      <c r="J105" s="248"/>
      <c r="K105" s="248"/>
      <c r="L105" s="248"/>
      <c r="M105" s="249">
        <f>H105+J105+L105</f>
        <v>526.08000000000004</v>
      </c>
    </row>
    <row r="106" spans="1:13" ht="27.6" x14ac:dyDescent="0.3">
      <c r="A106" s="139">
        <v>13</v>
      </c>
      <c r="B106" s="244" t="s">
        <v>62</v>
      </c>
      <c r="C106" s="245" t="s">
        <v>70</v>
      </c>
      <c r="D106" s="246" t="s">
        <v>64</v>
      </c>
      <c r="E106" s="247"/>
      <c r="F106" s="247">
        <v>179</v>
      </c>
      <c r="G106" s="248"/>
      <c r="H106" s="248"/>
      <c r="I106" s="247"/>
      <c r="J106" s="248"/>
      <c r="K106" s="248"/>
      <c r="L106" s="248"/>
      <c r="M106" s="249"/>
    </row>
    <row r="107" spans="1:13" x14ac:dyDescent="0.3">
      <c r="A107" s="152"/>
      <c r="B107" s="88"/>
      <c r="C107" s="89"/>
      <c r="D107" s="90" t="s">
        <v>24</v>
      </c>
      <c r="E107" s="91">
        <v>2</v>
      </c>
      <c r="F107" s="91">
        <f>E107*F106</f>
        <v>358</v>
      </c>
      <c r="G107" s="92"/>
      <c r="H107" s="92"/>
      <c r="I107" s="91"/>
      <c r="J107" s="92"/>
      <c r="K107" s="92"/>
      <c r="L107" s="92"/>
      <c r="M107" s="250"/>
    </row>
    <row r="108" spans="1:13" x14ac:dyDescent="0.3">
      <c r="A108" s="152"/>
      <c r="B108" s="88"/>
      <c r="C108" s="89" t="s">
        <v>65</v>
      </c>
      <c r="D108" s="90" t="s">
        <v>21</v>
      </c>
      <c r="E108" s="91">
        <v>3.1</v>
      </c>
      <c r="F108" s="91">
        <f>E108*F107</f>
        <v>1109.8</v>
      </c>
      <c r="G108" s="92"/>
      <c r="H108" s="92"/>
      <c r="I108" s="92">
        <v>7.2</v>
      </c>
      <c r="J108" s="92">
        <f>F108*I108</f>
        <v>7990.5599999999995</v>
      </c>
      <c r="K108" s="92"/>
      <c r="L108" s="92"/>
      <c r="M108" s="250">
        <f t="shared" ref="M108:M111" si="12">H108+J108+L108</f>
        <v>7990.5599999999995</v>
      </c>
    </row>
    <row r="109" spans="1:13" x14ac:dyDescent="0.3">
      <c r="A109" s="152"/>
      <c r="B109" s="88" t="s">
        <v>71</v>
      </c>
      <c r="C109" s="89" t="s">
        <v>72</v>
      </c>
      <c r="D109" s="90" t="s">
        <v>64</v>
      </c>
      <c r="E109" s="91">
        <v>1</v>
      </c>
      <c r="F109" s="91">
        <f>E109*F106</f>
        <v>179</v>
      </c>
      <c r="G109" s="92">
        <v>66.099999999999994</v>
      </c>
      <c r="H109" s="92">
        <f t="shared" ref="H109:H111" si="13">F109*G109</f>
        <v>11831.9</v>
      </c>
      <c r="I109" s="91"/>
      <c r="J109" s="92"/>
      <c r="K109" s="92"/>
      <c r="L109" s="92"/>
      <c r="M109" s="250">
        <f t="shared" si="12"/>
        <v>11831.9</v>
      </c>
    </row>
    <row r="110" spans="1:13" x14ac:dyDescent="0.3">
      <c r="A110" s="139">
        <v>14</v>
      </c>
      <c r="B110" s="244" t="s">
        <v>68</v>
      </c>
      <c r="C110" s="251" t="s">
        <v>69</v>
      </c>
      <c r="D110" s="246" t="s">
        <v>49</v>
      </c>
      <c r="E110" s="247">
        <v>1.1499999999999999</v>
      </c>
      <c r="F110" s="248">
        <v>158</v>
      </c>
      <c r="G110" s="248">
        <v>2.74</v>
      </c>
      <c r="H110" s="248">
        <f t="shared" si="13"/>
        <v>432.92</v>
      </c>
      <c r="I110" s="247"/>
      <c r="J110" s="248"/>
      <c r="K110" s="248"/>
      <c r="L110" s="248"/>
      <c r="M110" s="249">
        <f t="shared" si="12"/>
        <v>432.92</v>
      </c>
    </row>
    <row r="111" spans="1:13" x14ac:dyDescent="0.3">
      <c r="A111" s="139">
        <v>15</v>
      </c>
      <c r="B111" s="244" t="s">
        <v>73</v>
      </c>
      <c r="C111" s="245" t="s">
        <v>74</v>
      </c>
      <c r="D111" s="246" t="s">
        <v>24</v>
      </c>
      <c r="E111" s="247"/>
      <c r="F111" s="247">
        <f>+F107+F102</f>
        <v>791.5</v>
      </c>
      <c r="G111" s="248">
        <v>21</v>
      </c>
      <c r="H111" s="248">
        <f t="shared" si="13"/>
        <v>16621.5</v>
      </c>
      <c r="I111" s="247"/>
      <c r="J111" s="248"/>
      <c r="K111" s="248"/>
      <c r="L111" s="248"/>
      <c r="M111" s="249">
        <f t="shared" si="12"/>
        <v>16621.5</v>
      </c>
    </row>
    <row r="112" spans="1:13" ht="27.6" x14ac:dyDescent="0.3">
      <c r="A112" s="139">
        <v>16</v>
      </c>
      <c r="B112" s="244" t="s">
        <v>62</v>
      </c>
      <c r="C112" s="245" t="s">
        <v>143</v>
      </c>
      <c r="D112" s="246" t="s">
        <v>64</v>
      </c>
      <c r="E112" s="247"/>
      <c r="F112" s="247">
        <v>6</v>
      </c>
      <c r="G112" s="248"/>
      <c r="H112" s="248"/>
      <c r="I112" s="247"/>
      <c r="J112" s="248"/>
      <c r="K112" s="248"/>
      <c r="L112" s="248"/>
      <c r="M112" s="249"/>
    </row>
    <row r="113" spans="1:13" x14ac:dyDescent="0.3">
      <c r="A113" s="152"/>
      <c r="B113" s="88"/>
      <c r="C113" s="89"/>
      <c r="D113" s="90" t="s">
        <v>24</v>
      </c>
      <c r="E113" s="91">
        <v>1.5</v>
      </c>
      <c r="F113" s="91">
        <f>E113*F112</f>
        <v>9</v>
      </c>
      <c r="G113" s="92"/>
      <c r="H113" s="92"/>
      <c r="I113" s="91"/>
      <c r="J113" s="92"/>
      <c r="K113" s="92"/>
      <c r="L113" s="92"/>
      <c r="M113" s="250"/>
    </row>
    <row r="114" spans="1:13" x14ac:dyDescent="0.3">
      <c r="A114" s="152"/>
      <c r="B114" s="88"/>
      <c r="C114" s="89" t="s">
        <v>65</v>
      </c>
      <c r="D114" s="90" t="s">
        <v>21</v>
      </c>
      <c r="E114" s="91">
        <v>3.1</v>
      </c>
      <c r="F114" s="91">
        <f>E114*F113</f>
        <v>27.900000000000002</v>
      </c>
      <c r="G114" s="92"/>
      <c r="H114" s="92"/>
      <c r="I114" s="92">
        <v>7.2</v>
      </c>
      <c r="J114" s="92">
        <f>F114*I114</f>
        <v>200.88000000000002</v>
      </c>
      <c r="K114" s="92"/>
      <c r="L114" s="92"/>
      <c r="M114" s="250">
        <f t="shared" ref="M114:M115" si="14">H114+J114+L114</f>
        <v>200.88000000000002</v>
      </c>
    </row>
    <row r="115" spans="1:13" x14ac:dyDescent="0.3">
      <c r="A115" s="152"/>
      <c r="B115" s="88" t="s">
        <v>66</v>
      </c>
      <c r="C115" s="89" t="s">
        <v>147</v>
      </c>
      <c r="D115" s="90" t="s">
        <v>64</v>
      </c>
      <c r="E115" s="91">
        <v>1</v>
      </c>
      <c r="F115" s="91">
        <f>E115*F112</f>
        <v>6</v>
      </c>
      <c r="G115" s="92">
        <v>65.3</v>
      </c>
      <c r="H115" s="92">
        <f t="shared" ref="H115:H117" si="15">F115*G115</f>
        <v>391.79999999999995</v>
      </c>
      <c r="I115" s="91"/>
      <c r="J115" s="92"/>
      <c r="K115" s="92"/>
      <c r="L115" s="92"/>
      <c r="M115" s="250">
        <f t="shared" si="14"/>
        <v>391.79999999999995</v>
      </c>
    </row>
    <row r="116" spans="1:13" x14ac:dyDescent="0.3">
      <c r="A116" s="139">
        <v>17</v>
      </c>
      <c r="B116" s="244" t="s">
        <v>68</v>
      </c>
      <c r="C116" s="251" t="s">
        <v>148</v>
      </c>
      <c r="D116" s="246" t="s">
        <v>49</v>
      </c>
      <c r="E116" s="247">
        <v>1.1499999999999999</v>
      </c>
      <c r="F116" s="248">
        <v>5.5</v>
      </c>
      <c r="G116" s="248">
        <v>2.74</v>
      </c>
      <c r="H116" s="248">
        <f t="shared" si="15"/>
        <v>15.07</v>
      </c>
      <c r="I116" s="247"/>
      <c r="J116" s="248"/>
      <c r="K116" s="248"/>
      <c r="L116" s="248"/>
      <c r="M116" s="249">
        <f>H116+J116+L116</f>
        <v>15.07</v>
      </c>
    </row>
    <row r="117" spans="1:13" x14ac:dyDescent="0.3">
      <c r="A117" s="139">
        <v>18</v>
      </c>
      <c r="B117" s="244" t="s">
        <v>73</v>
      </c>
      <c r="C117" s="245" t="s">
        <v>150</v>
      </c>
      <c r="D117" s="246" t="s">
        <v>24</v>
      </c>
      <c r="E117" s="247"/>
      <c r="F117" s="247">
        <v>6</v>
      </c>
      <c r="G117" s="248">
        <v>21</v>
      </c>
      <c r="H117" s="248">
        <f t="shared" si="15"/>
        <v>126</v>
      </c>
      <c r="I117" s="247"/>
      <c r="J117" s="248"/>
      <c r="K117" s="248"/>
      <c r="L117" s="248"/>
      <c r="M117" s="249">
        <f t="shared" ref="M117" si="16">H117+J117+L117</f>
        <v>126</v>
      </c>
    </row>
    <row r="118" spans="1:13" ht="27.6" x14ac:dyDescent="0.3">
      <c r="A118" s="149">
        <v>19</v>
      </c>
      <c r="B118" s="102" t="s">
        <v>53</v>
      </c>
      <c r="C118" s="103" t="s">
        <v>57</v>
      </c>
      <c r="D118" s="104" t="s">
        <v>24</v>
      </c>
      <c r="E118" s="104"/>
      <c r="F118" s="131">
        <v>835.3</v>
      </c>
      <c r="G118" s="115"/>
      <c r="H118" s="115"/>
      <c r="I118" s="116"/>
      <c r="J118" s="116"/>
      <c r="K118" s="115"/>
      <c r="L118" s="117"/>
      <c r="M118" s="118"/>
    </row>
    <row r="119" spans="1:13" x14ac:dyDescent="0.3">
      <c r="A119" s="153"/>
      <c r="B119" s="73"/>
      <c r="C119" s="74"/>
      <c r="D119" s="75" t="s">
        <v>54</v>
      </c>
      <c r="E119" s="75"/>
      <c r="F119" s="76">
        <f>F118/100</f>
        <v>8.3529999999999998</v>
      </c>
      <c r="G119" s="77"/>
      <c r="H119" s="77"/>
      <c r="I119" s="78"/>
      <c r="J119" s="78"/>
      <c r="K119" s="77"/>
      <c r="L119" s="79"/>
      <c r="M119" s="80"/>
    </row>
    <row r="120" spans="1:13" x14ac:dyDescent="0.3">
      <c r="A120" s="153"/>
      <c r="B120" s="81"/>
      <c r="C120" s="82" t="s">
        <v>48</v>
      </c>
      <c r="D120" s="83" t="s">
        <v>21</v>
      </c>
      <c r="E120" s="83">
        <v>99.3</v>
      </c>
      <c r="F120" s="84">
        <f>F119*E120</f>
        <v>829.4529</v>
      </c>
      <c r="G120" s="85"/>
      <c r="H120" s="85"/>
      <c r="I120" s="66">
        <v>7.2</v>
      </c>
      <c r="J120" s="86">
        <f>ROUND(F120*I120,2)</f>
        <v>5972.06</v>
      </c>
      <c r="K120" s="85"/>
      <c r="L120" s="86"/>
      <c r="M120" s="87">
        <f>H120+J120+L120</f>
        <v>5972.06</v>
      </c>
    </row>
    <row r="121" spans="1:13" x14ac:dyDescent="0.3">
      <c r="A121" s="152"/>
      <c r="B121" s="88" t="s">
        <v>44</v>
      </c>
      <c r="C121" s="89" t="s">
        <v>61</v>
      </c>
      <c r="D121" s="90" t="s">
        <v>24</v>
      </c>
      <c r="E121" s="91">
        <v>126</v>
      </c>
      <c r="F121" s="91">
        <f>F119*E121</f>
        <v>1052.4780000000001</v>
      </c>
      <c r="G121" s="92">
        <v>15</v>
      </c>
      <c r="H121" s="92">
        <f>F121*G121</f>
        <v>15787.170000000002</v>
      </c>
      <c r="I121" s="91"/>
      <c r="J121" s="92"/>
      <c r="K121" s="92"/>
      <c r="L121" s="92"/>
      <c r="M121" s="93">
        <f>H121</f>
        <v>15787.170000000002</v>
      </c>
    </row>
    <row r="122" spans="1:13" ht="27.6" x14ac:dyDescent="0.3">
      <c r="A122" s="139">
        <v>20</v>
      </c>
      <c r="B122" s="141" t="s">
        <v>75</v>
      </c>
      <c r="C122" s="252" t="s">
        <v>76</v>
      </c>
      <c r="D122" s="114" t="s">
        <v>22</v>
      </c>
      <c r="E122" s="109"/>
      <c r="F122" s="109">
        <v>442</v>
      </c>
      <c r="G122" s="109"/>
      <c r="H122" s="109"/>
      <c r="I122" s="109"/>
      <c r="J122" s="109"/>
      <c r="K122" s="109"/>
      <c r="L122" s="109"/>
      <c r="M122" s="110"/>
    </row>
    <row r="123" spans="1:13" x14ac:dyDescent="0.3">
      <c r="A123" s="152"/>
      <c r="B123" s="64"/>
      <c r="C123" s="253"/>
      <c r="D123" s="66" t="s">
        <v>77</v>
      </c>
      <c r="E123" s="31"/>
      <c r="F123" s="31">
        <f>F122/1000</f>
        <v>0.442</v>
      </c>
      <c r="G123" s="31"/>
      <c r="H123" s="31"/>
      <c r="I123" s="31"/>
      <c r="J123" s="31"/>
      <c r="K123" s="31"/>
      <c r="L123" s="31"/>
      <c r="M123" s="32"/>
    </row>
    <row r="124" spans="1:13" x14ac:dyDescent="0.3">
      <c r="A124" s="152"/>
      <c r="B124" s="64"/>
      <c r="C124" s="253" t="s">
        <v>20</v>
      </c>
      <c r="D124" s="66" t="s">
        <v>21</v>
      </c>
      <c r="E124" s="31">
        <v>20.6</v>
      </c>
      <c r="F124" s="31">
        <f>E124*F123</f>
        <v>9.1052</v>
      </c>
      <c r="G124" s="31"/>
      <c r="H124" s="31"/>
      <c r="I124" s="31">
        <v>7.2</v>
      </c>
      <c r="J124" s="31">
        <f>ROUND(F124*I124,2)</f>
        <v>65.56</v>
      </c>
      <c r="K124" s="31"/>
      <c r="L124" s="31"/>
      <c r="M124" s="32">
        <f>H124+J124+L124</f>
        <v>65.56</v>
      </c>
    </row>
    <row r="125" spans="1:13" x14ac:dyDescent="0.3">
      <c r="A125" s="152"/>
      <c r="B125" s="64" t="s">
        <v>78</v>
      </c>
      <c r="C125" s="253" t="s">
        <v>79</v>
      </c>
      <c r="D125" s="66" t="s">
        <v>23</v>
      </c>
      <c r="E125" s="31">
        <v>0.2</v>
      </c>
      <c r="F125" s="31">
        <f>E125*F123</f>
        <v>8.8400000000000006E-2</v>
      </c>
      <c r="G125" s="31"/>
      <c r="H125" s="31"/>
      <c r="I125" s="31"/>
      <c r="J125" s="31"/>
      <c r="K125" s="31">
        <v>0</v>
      </c>
      <c r="L125" s="31">
        <f>ROUND(F125*K125,2)</f>
        <v>0</v>
      </c>
      <c r="M125" s="32">
        <f>H125+J125+L125</f>
        <v>0</v>
      </c>
    </row>
    <row r="126" spans="1:13" x14ac:dyDescent="0.3">
      <c r="A126" s="152"/>
      <c r="B126" s="64" t="s">
        <v>80</v>
      </c>
      <c r="C126" s="253" t="s">
        <v>81</v>
      </c>
      <c r="D126" s="66" t="s">
        <v>22</v>
      </c>
      <c r="E126" s="31">
        <v>1000</v>
      </c>
      <c r="F126" s="31">
        <f>E126*F123</f>
        <v>442</v>
      </c>
      <c r="G126" s="31">
        <v>2.63</v>
      </c>
      <c r="H126" s="31">
        <f>ROUND(F126*G126,2)</f>
        <v>1162.46</v>
      </c>
      <c r="I126" s="31"/>
      <c r="J126" s="31"/>
      <c r="K126" s="31"/>
      <c r="L126" s="31"/>
      <c r="M126" s="32">
        <f>H126+J126+L126</f>
        <v>1162.46</v>
      </c>
    </row>
    <row r="127" spans="1:13" x14ac:dyDescent="0.3">
      <c r="A127" s="168"/>
      <c r="B127" s="169"/>
      <c r="C127" s="167" t="s">
        <v>103</v>
      </c>
      <c r="D127" s="170"/>
      <c r="E127" s="171"/>
      <c r="F127" s="171"/>
      <c r="G127" s="172"/>
      <c r="H127" s="172"/>
      <c r="I127" s="171"/>
      <c r="J127" s="172"/>
      <c r="K127" s="172"/>
      <c r="L127" s="172"/>
      <c r="M127" s="173"/>
    </row>
    <row r="128" spans="1:13" ht="27.6" x14ac:dyDescent="0.3">
      <c r="A128" s="139">
        <v>1</v>
      </c>
      <c r="B128" s="176">
        <v>37464</v>
      </c>
      <c r="C128" s="113" t="s">
        <v>144</v>
      </c>
      <c r="D128" s="146" t="s">
        <v>26</v>
      </c>
      <c r="E128" s="174">
        <v>0</v>
      </c>
      <c r="F128" s="142">
        <v>2.42</v>
      </c>
      <c r="G128" s="175">
        <v>0</v>
      </c>
      <c r="H128" s="175">
        <v>0</v>
      </c>
      <c r="I128" s="175">
        <v>0</v>
      </c>
      <c r="J128" s="175">
        <v>0</v>
      </c>
      <c r="K128" s="175">
        <v>0</v>
      </c>
      <c r="L128" s="175">
        <v>0</v>
      </c>
      <c r="M128" s="175">
        <v>0</v>
      </c>
    </row>
    <row r="129" spans="1:238" x14ac:dyDescent="0.3">
      <c r="A129" s="159"/>
      <c r="B129" s="88"/>
      <c r="C129" s="29" t="s">
        <v>20</v>
      </c>
      <c r="D129" s="41" t="s">
        <v>21</v>
      </c>
      <c r="E129" s="161">
        <v>15</v>
      </c>
      <c r="F129" s="143">
        <f>ROUND(F128*E129,2)</f>
        <v>36.299999999999997</v>
      </c>
      <c r="G129" s="160">
        <v>0</v>
      </c>
      <c r="H129" s="160">
        <v>0</v>
      </c>
      <c r="I129" s="162">
        <v>7.2</v>
      </c>
      <c r="J129" s="162">
        <f>ROUND(F129*I129,2)</f>
        <v>261.36</v>
      </c>
      <c r="K129" s="160">
        <v>0</v>
      </c>
      <c r="L129" s="160">
        <v>0</v>
      </c>
      <c r="M129" s="143">
        <f t="shared" ref="M129:M134" si="17">H129+J129+L129</f>
        <v>261.36</v>
      </c>
    </row>
    <row r="130" spans="1:238" x14ac:dyDescent="0.3">
      <c r="A130" s="159"/>
      <c r="B130" s="88"/>
      <c r="C130" s="163" t="s">
        <v>27</v>
      </c>
      <c r="D130" s="145" t="s">
        <v>82</v>
      </c>
      <c r="E130" s="161">
        <v>2.16</v>
      </c>
      <c r="F130" s="143">
        <f>ROUND(F128*E130,2)</f>
        <v>5.23</v>
      </c>
      <c r="G130" s="160">
        <v>0</v>
      </c>
      <c r="H130" s="160">
        <v>0</v>
      </c>
      <c r="I130" s="160">
        <v>0</v>
      </c>
      <c r="J130" s="160">
        <v>0</v>
      </c>
      <c r="K130" s="162">
        <v>39.81</v>
      </c>
      <c r="L130" s="162">
        <f>ROUND(F130*K130,2)</f>
        <v>208.21</v>
      </c>
      <c r="M130" s="143">
        <f t="shared" si="17"/>
        <v>208.21</v>
      </c>
    </row>
    <row r="131" spans="1:238" ht="27.6" x14ac:dyDescent="0.3">
      <c r="A131" s="159"/>
      <c r="B131" s="88"/>
      <c r="C131" s="164" t="s">
        <v>83</v>
      </c>
      <c r="D131" s="165" t="s">
        <v>23</v>
      </c>
      <c r="E131" s="161">
        <v>0.97</v>
      </c>
      <c r="F131" s="143">
        <f>ROUND(F128*E131,2)</f>
        <v>2.35</v>
      </c>
      <c r="G131" s="160">
        <v>0</v>
      </c>
      <c r="H131" s="160">
        <v>0</v>
      </c>
      <c r="I131" s="160">
        <v>0</v>
      </c>
      <c r="J131" s="160">
        <v>0</v>
      </c>
      <c r="K131" s="162">
        <v>65.41</v>
      </c>
      <c r="L131" s="162">
        <f>ROUND(F131*K131,2)</f>
        <v>153.71</v>
      </c>
      <c r="M131" s="143">
        <f t="shared" si="17"/>
        <v>153.71</v>
      </c>
    </row>
    <row r="132" spans="1:238" x14ac:dyDescent="0.3">
      <c r="A132" s="159"/>
      <c r="B132" s="88"/>
      <c r="C132" s="163" t="s">
        <v>101</v>
      </c>
      <c r="D132" s="144" t="s">
        <v>82</v>
      </c>
      <c r="E132" s="161">
        <v>2.73</v>
      </c>
      <c r="F132" s="143">
        <f>ROUND(F128*E132,2)</f>
        <v>6.61</v>
      </c>
      <c r="G132" s="160">
        <v>0</v>
      </c>
      <c r="H132" s="160">
        <v>0</v>
      </c>
      <c r="I132" s="160">
        <v>0</v>
      </c>
      <c r="J132" s="160">
        <v>0</v>
      </c>
      <c r="K132" s="162">
        <v>30.76</v>
      </c>
      <c r="L132" s="162">
        <f>ROUND(F132*K132,2)</f>
        <v>203.32</v>
      </c>
      <c r="M132" s="143">
        <f t="shared" si="17"/>
        <v>203.32</v>
      </c>
    </row>
    <row r="133" spans="1:238" x14ac:dyDescent="0.3">
      <c r="A133" s="159"/>
      <c r="B133" s="88"/>
      <c r="C133" s="163" t="s">
        <v>102</v>
      </c>
      <c r="D133" s="145" t="s">
        <v>24</v>
      </c>
      <c r="E133" s="161">
        <v>122</v>
      </c>
      <c r="F133" s="143">
        <f>ROUND(F128*E133,2)</f>
        <v>295.24</v>
      </c>
      <c r="G133" s="162">
        <v>15</v>
      </c>
      <c r="H133" s="162">
        <f>ROUND(F133*G133,2)</f>
        <v>4428.6000000000004</v>
      </c>
      <c r="I133" s="160">
        <v>0</v>
      </c>
      <c r="J133" s="160">
        <v>0</v>
      </c>
      <c r="K133" s="160">
        <v>0</v>
      </c>
      <c r="L133" s="160">
        <v>0</v>
      </c>
      <c r="M133" s="143">
        <f t="shared" si="17"/>
        <v>4428.6000000000004</v>
      </c>
    </row>
    <row r="134" spans="1:238" x14ac:dyDescent="0.3">
      <c r="A134" s="159"/>
      <c r="B134" s="88"/>
      <c r="C134" s="166" t="s">
        <v>84</v>
      </c>
      <c r="D134" s="145" t="s">
        <v>24</v>
      </c>
      <c r="E134" s="161">
        <v>7</v>
      </c>
      <c r="F134" s="143">
        <f>ROUND(F128*E134,2)</f>
        <v>16.940000000000001</v>
      </c>
      <c r="G134" s="162">
        <v>2.82</v>
      </c>
      <c r="H134" s="162">
        <f>ROUND(F134*G134,2)</f>
        <v>47.77</v>
      </c>
      <c r="I134" s="160">
        <v>0</v>
      </c>
      <c r="J134" s="160">
        <v>0</v>
      </c>
      <c r="K134" s="160">
        <v>0</v>
      </c>
      <c r="L134" s="160">
        <v>0</v>
      </c>
      <c r="M134" s="143">
        <f t="shared" si="17"/>
        <v>47.77</v>
      </c>
    </row>
    <row r="135" spans="1:238" s="9" customFormat="1" x14ac:dyDescent="0.3">
      <c r="A135" s="150"/>
      <c r="B135" s="20"/>
      <c r="C135" s="70"/>
      <c r="D135" s="30"/>
      <c r="E135" s="31"/>
      <c r="F135" s="31"/>
      <c r="G135" s="31"/>
      <c r="H135" s="254">
        <f>SUM(H10:H134)</f>
        <v>119155.67600000002</v>
      </c>
      <c r="I135" s="254"/>
      <c r="J135" s="254">
        <f>SUM(J10:J134)</f>
        <v>43180.619999999995</v>
      </c>
      <c r="K135" s="254"/>
      <c r="L135" s="254">
        <f>SUM(L10:L134)</f>
        <v>65414.941672000015</v>
      </c>
      <c r="M135" s="28">
        <f>SUM(M10:M134)</f>
        <v>227751.23767199999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</row>
    <row r="136" spans="1:238" s="15" customFormat="1" ht="14.25" customHeight="1" x14ac:dyDescent="0.3">
      <c r="A136" s="154"/>
      <c r="B136" s="140"/>
      <c r="C136" s="278" t="s">
        <v>104</v>
      </c>
      <c r="D136" s="30"/>
      <c r="E136" s="65"/>
      <c r="F136" s="63">
        <f>SUM(F133+F121+F111++F100+F69+F50+F30)*1.6</f>
        <v>3760.5663999999997</v>
      </c>
      <c r="G136" s="31"/>
      <c r="H136" s="31"/>
      <c r="I136" s="31"/>
      <c r="J136" s="31"/>
      <c r="K136" s="27">
        <v>7.43</v>
      </c>
      <c r="L136" s="54"/>
      <c r="M136" s="31">
        <f>F136*K136</f>
        <v>27941.008351999997</v>
      </c>
    </row>
    <row r="137" spans="1:238" s="15" customFormat="1" ht="14.25" customHeight="1" x14ac:dyDescent="0.3">
      <c r="A137" s="154"/>
      <c r="B137" s="140"/>
      <c r="C137" s="278" t="s">
        <v>145</v>
      </c>
      <c r="D137" s="30"/>
      <c r="E137" s="65"/>
      <c r="F137" s="63">
        <f>((F109*17.5)+(F101*13.2)+(F112*18.2))/1000</f>
        <v>7.0564999999999989</v>
      </c>
      <c r="G137" s="31"/>
      <c r="H137" s="31"/>
      <c r="I137" s="31"/>
      <c r="J137" s="31"/>
      <c r="K137" s="27">
        <v>54.95</v>
      </c>
      <c r="L137" s="54"/>
      <c r="M137" s="31">
        <f>F137*K137</f>
        <v>387.75467499999996</v>
      </c>
    </row>
    <row r="138" spans="1:238" s="15" customFormat="1" ht="13.8" x14ac:dyDescent="0.3">
      <c r="A138" s="154"/>
      <c r="B138" s="140"/>
      <c r="C138" s="157"/>
      <c r="D138" s="30"/>
      <c r="E138" s="65"/>
      <c r="F138" s="63"/>
      <c r="G138" s="31"/>
      <c r="H138" s="31"/>
      <c r="I138" s="31"/>
      <c r="J138" s="31"/>
      <c r="K138" s="27"/>
      <c r="L138" s="54"/>
      <c r="M138" s="31"/>
    </row>
    <row r="139" spans="1:238" s="15" customFormat="1" ht="14.25" customHeight="1" x14ac:dyDescent="0.3">
      <c r="A139" s="155"/>
      <c r="B139" s="132"/>
      <c r="C139" s="158" t="s">
        <v>58</v>
      </c>
      <c r="D139" s="30"/>
      <c r="E139" s="65"/>
      <c r="F139" s="65"/>
      <c r="G139" s="31"/>
      <c r="H139" s="31"/>
      <c r="I139" s="31"/>
      <c r="J139" s="31"/>
      <c r="K139" s="31"/>
      <c r="L139" s="31"/>
      <c r="M139" s="28">
        <f>M135+M136+M137+M138</f>
        <v>256080.000699</v>
      </c>
    </row>
    <row r="140" spans="1:238" x14ac:dyDescent="0.3">
      <c r="A140" s="272" t="s">
        <v>35</v>
      </c>
      <c r="B140" s="273"/>
      <c r="C140" s="274"/>
      <c r="D140" s="72" t="s">
        <v>34</v>
      </c>
      <c r="E140" s="94">
        <v>10</v>
      </c>
      <c r="F140" s="51"/>
      <c r="G140" s="51"/>
      <c r="H140" s="51"/>
      <c r="I140" s="51"/>
      <c r="J140" s="51"/>
      <c r="K140" s="51"/>
      <c r="L140" s="51"/>
      <c r="M140" s="48">
        <f>M139*0.1</f>
        <v>25608.000069900001</v>
      </c>
    </row>
    <row r="141" spans="1:238" x14ac:dyDescent="0.3">
      <c r="A141" s="272" t="s">
        <v>12</v>
      </c>
      <c r="B141" s="273"/>
      <c r="C141" s="274"/>
      <c r="D141" s="72" t="s">
        <v>29</v>
      </c>
      <c r="E141" s="94"/>
      <c r="F141" s="51"/>
      <c r="G141" s="51"/>
      <c r="H141" s="51"/>
      <c r="I141" s="51"/>
      <c r="J141" s="51"/>
      <c r="K141" s="51"/>
      <c r="L141" s="51"/>
      <c r="M141" s="48">
        <f>M140+M139</f>
        <v>281688.00076889998</v>
      </c>
    </row>
    <row r="142" spans="1:238" x14ac:dyDescent="0.3">
      <c r="A142" s="272" t="s">
        <v>36</v>
      </c>
      <c r="B142" s="273"/>
      <c r="C142" s="274"/>
      <c r="D142" s="72" t="s">
        <v>34</v>
      </c>
      <c r="E142" s="94">
        <v>8</v>
      </c>
      <c r="F142" s="51"/>
      <c r="G142" s="51"/>
      <c r="H142" s="51"/>
      <c r="I142" s="51"/>
      <c r="J142" s="51"/>
      <c r="K142" s="51"/>
      <c r="L142" s="51"/>
      <c r="M142" s="48">
        <f>M141*0.08</f>
        <v>22535.040061511998</v>
      </c>
    </row>
    <row r="143" spans="1:238" x14ac:dyDescent="0.3">
      <c r="A143" s="272" t="s">
        <v>37</v>
      </c>
      <c r="B143" s="273"/>
      <c r="C143" s="274"/>
      <c r="D143" s="72" t="s">
        <v>29</v>
      </c>
      <c r="E143" s="94"/>
      <c r="F143" s="51"/>
      <c r="G143" s="51"/>
      <c r="H143" s="51"/>
      <c r="I143" s="51"/>
      <c r="J143" s="51"/>
      <c r="K143" s="51"/>
      <c r="L143" s="51"/>
      <c r="M143" s="48">
        <f>M142+M141</f>
        <v>304223.04083041195</v>
      </c>
    </row>
    <row r="144" spans="1:238" x14ac:dyDescent="0.3">
      <c r="A144" s="272" t="s">
        <v>38</v>
      </c>
      <c r="B144" s="273"/>
      <c r="C144" s="274"/>
      <c r="D144" s="72" t="s">
        <v>34</v>
      </c>
      <c r="E144" s="94">
        <v>3</v>
      </c>
      <c r="F144" s="95"/>
      <c r="G144" s="51"/>
      <c r="H144" s="51"/>
      <c r="I144" s="51"/>
      <c r="J144" s="51"/>
      <c r="K144" s="51"/>
      <c r="L144" s="51"/>
      <c r="M144" s="48">
        <f>M143*0.03</f>
        <v>9126.6912249123579</v>
      </c>
    </row>
    <row r="145" spans="1:13" x14ac:dyDescent="0.3">
      <c r="A145" s="272" t="s">
        <v>12</v>
      </c>
      <c r="B145" s="273"/>
      <c r="C145" s="274"/>
      <c r="D145" s="72" t="s">
        <v>29</v>
      </c>
      <c r="E145" s="94"/>
      <c r="F145" s="95"/>
      <c r="G145" s="51"/>
      <c r="H145" s="51"/>
      <c r="I145" s="51"/>
      <c r="J145" s="51"/>
      <c r="K145" s="51"/>
      <c r="L145" s="51"/>
      <c r="M145" s="48">
        <f>M144+M143</f>
        <v>313349.7320553243</v>
      </c>
    </row>
    <row r="146" spans="1:13" x14ac:dyDescent="0.3">
      <c r="A146" s="272" t="s">
        <v>39</v>
      </c>
      <c r="B146" s="273"/>
      <c r="C146" s="274"/>
      <c r="D146" s="72" t="s">
        <v>34</v>
      </c>
      <c r="E146" s="94">
        <v>18</v>
      </c>
      <c r="F146" s="95"/>
      <c r="G146" s="51"/>
      <c r="H146" s="51"/>
      <c r="I146" s="51"/>
      <c r="J146" s="51"/>
      <c r="K146" s="51"/>
      <c r="L146" s="51"/>
      <c r="M146" s="48">
        <f>M145*0.18</f>
        <v>56402.951769958374</v>
      </c>
    </row>
    <row r="147" spans="1:13" ht="15" thickBot="1" x14ac:dyDescent="0.35">
      <c r="A147" s="275" t="s">
        <v>40</v>
      </c>
      <c r="B147" s="276"/>
      <c r="C147" s="277"/>
      <c r="D147" s="96" t="s">
        <v>29</v>
      </c>
      <c r="E147" s="97"/>
      <c r="F147" s="98"/>
      <c r="G147" s="99"/>
      <c r="H147" s="99"/>
      <c r="I147" s="99"/>
      <c r="J147" s="99"/>
      <c r="K147" s="99"/>
      <c r="L147" s="99"/>
      <c r="M147" s="100">
        <f>M146+M145</f>
        <v>369752.68382528267</v>
      </c>
    </row>
  </sheetData>
  <autoFilter ref="A7:M137" xr:uid="{00000000-0001-0000-0100-000000000000}"/>
  <mergeCells count="22">
    <mergeCell ref="A146:C146"/>
    <mergeCell ref="A147:C147"/>
    <mergeCell ref="A140:C140"/>
    <mergeCell ref="A141:C141"/>
    <mergeCell ref="A142:C142"/>
    <mergeCell ref="A143:C143"/>
    <mergeCell ref="A144:C144"/>
    <mergeCell ref="A145:C145"/>
    <mergeCell ref="B9:B10"/>
    <mergeCell ref="A1:M1"/>
    <mergeCell ref="A2:M2"/>
    <mergeCell ref="B4:C4"/>
    <mergeCell ref="D4:E4"/>
    <mergeCell ref="A5:A6"/>
    <mergeCell ref="B5:B6"/>
    <mergeCell ref="C5:C6"/>
    <mergeCell ref="D5:D6"/>
    <mergeCell ref="E5:F5"/>
    <mergeCell ref="G5:H5"/>
    <mergeCell ref="I5:J5"/>
    <mergeCell ref="K5:L5"/>
    <mergeCell ref="M5:M6"/>
  </mergeCells>
  <conditionalFormatting sqref="D136:K138 M136:M138 D139:M139 A135:M135 A136:A139 D136:G139 B127:M127 N136:FV139">
    <cfRule type="cellIs" dxfId="178" priority="372" stopIfTrue="1" operator="equal">
      <formula>8223.307275</formula>
    </cfRule>
  </conditionalFormatting>
  <conditionalFormatting sqref="C9">
    <cfRule type="cellIs" dxfId="177" priority="373" stopIfTrue="1" operator="equal">
      <formula>8223.307275</formula>
    </cfRule>
  </conditionalFormatting>
  <conditionalFormatting sqref="C10:D10">
    <cfRule type="cellIs" dxfId="176" priority="374" stopIfTrue="1" operator="equal">
      <formula>8223.307275</formula>
    </cfRule>
  </conditionalFormatting>
  <conditionalFormatting sqref="A7:M8">
    <cfRule type="cellIs" dxfId="175" priority="375" stopIfTrue="1" operator="equal">
      <formula>8223.307275</formula>
    </cfRule>
  </conditionalFormatting>
  <conditionalFormatting sqref="A144:A147">
    <cfRule type="cellIs" dxfId="174" priority="364" stopIfTrue="1" operator="equal">
      <formula>8223.307275</formula>
    </cfRule>
  </conditionalFormatting>
  <conditionalFormatting sqref="M147">
    <cfRule type="cellIs" dxfId="173" priority="365" stopIfTrue="1" operator="equal">
      <formula>8223.307275</formula>
    </cfRule>
  </conditionalFormatting>
  <conditionalFormatting sqref="M146">
    <cfRule type="cellIs" dxfId="172" priority="366" stopIfTrue="1" operator="equal">
      <formula>8223.307275</formula>
    </cfRule>
  </conditionalFormatting>
  <conditionalFormatting sqref="D140:M143 A140:A143">
    <cfRule type="cellIs" dxfId="171" priority="371" stopIfTrue="1" operator="equal">
      <formula>8223.307275</formula>
    </cfRule>
  </conditionalFormatting>
  <conditionalFormatting sqref="E144:E147">
    <cfRule type="cellIs" dxfId="170" priority="370" stopIfTrue="1" operator="equal">
      <formula>8223.307275</formula>
    </cfRule>
  </conditionalFormatting>
  <conditionalFormatting sqref="D144:D147">
    <cfRule type="cellIs" dxfId="169" priority="369" stopIfTrue="1" operator="equal">
      <formula>8223.307275</formula>
    </cfRule>
  </conditionalFormatting>
  <conditionalFormatting sqref="M144">
    <cfRule type="cellIs" dxfId="168" priority="368" stopIfTrue="1" operator="equal">
      <formula>8223.307275</formula>
    </cfRule>
  </conditionalFormatting>
  <conditionalFormatting sqref="M145">
    <cfRule type="cellIs" dxfId="167" priority="367" stopIfTrue="1" operator="equal">
      <formula>8223.307275</formula>
    </cfRule>
  </conditionalFormatting>
  <conditionalFormatting sqref="H139:L139">
    <cfRule type="cellIs" dxfId="166" priority="356" stopIfTrue="1" operator="equal">
      <formula>8223.307275</formula>
    </cfRule>
  </conditionalFormatting>
  <conditionalFormatting sqref="A16:M25">
    <cfRule type="cellIs" dxfId="165" priority="342" stopIfTrue="1" operator="equal">
      <formula>8223.307275</formula>
    </cfRule>
  </conditionalFormatting>
  <conditionalFormatting sqref="H139:L139">
    <cfRule type="cellIs" dxfId="164" priority="357" stopIfTrue="1" operator="equal">
      <formula>8223.307275</formula>
    </cfRule>
  </conditionalFormatting>
  <conditionalFormatting sqref="A18:B18">
    <cfRule type="cellIs" dxfId="163" priority="334" stopIfTrue="1" operator="equal">
      <formula>8223.307275</formula>
    </cfRule>
  </conditionalFormatting>
  <conditionalFormatting sqref="K20">
    <cfRule type="cellIs" dxfId="162" priority="333" stopIfTrue="1" operator="equal">
      <formula>8223.307275</formula>
    </cfRule>
  </conditionalFormatting>
  <conditionalFormatting sqref="D18 D24">
    <cfRule type="cellIs" dxfId="161" priority="332" stopIfTrue="1" operator="equal">
      <formula>8223.307275</formula>
    </cfRule>
  </conditionalFormatting>
  <conditionalFormatting sqref="D18 D24">
    <cfRule type="cellIs" dxfId="160" priority="331" stopIfTrue="1" operator="equal">
      <formula>8223.307275</formula>
    </cfRule>
  </conditionalFormatting>
  <conditionalFormatting sqref="C19">
    <cfRule type="cellIs" dxfId="159" priority="330" stopIfTrue="1" operator="equal">
      <formula>8223.307275</formula>
    </cfRule>
  </conditionalFormatting>
  <conditionalFormatting sqref="C20">
    <cfRule type="cellIs" dxfId="158" priority="340" stopIfTrue="1" operator="equal">
      <formula>8223.307275</formula>
    </cfRule>
  </conditionalFormatting>
  <conditionalFormatting sqref="D19">
    <cfRule type="cellIs" dxfId="157" priority="341" stopIfTrue="1" operator="equal">
      <formula>8223.307275</formula>
    </cfRule>
  </conditionalFormatting>
  <conditionalFormatting sqref="E18:H18 A16:M17 L19:M20 H21:M21 J18:M18">
    <cfRule type="cellIs" dxfId="156" priority="339" stopIfTrue="1" operator="equal">
      <formula>8223.307275</formula>
    </cfRule>
  </conditionalFormatting>
  <conditionalFormatting sqref="B21">
    <cfRule type="cellIs" dxfId="155" priority="338" stopIfTrue="1" operator="equal">
      <formula>8223.307275</formula>
    </cfRule>
  </conditionalFormatting>
  <conditionalFormatting sqref="A23:M25">
    <cfRule type="cellIs" dxfId="154" priority="343" stopIfTrue="1" operator="equal">
      <formula>8223.307275</formula>
    </cfRule>
  </conditionalFormatting>
  <conditionalFormatting sqref="A19:B20 D21:F21 D20:J20 E19:J19">
    <cfRule type="cellIs" dxfId="153" priority="337" stopIfTrue="1" operator="equal">
      <formula>8223.307275</formula>
    </cfRule>
  </conditionalFormatting>
  <conditionalFormatting sqref="A22:A25 D22:J25 L22:M25">
    <cfRule type="cellIs" dxfId="152" priority="329" stopIfTrue="1" operator="equal">
      <formula>8223.307275</formula>
    </cfRule>
  </conditionalFormatting>
  <conditionalFormatting sqref="A23:M23 E24:H24 J24:M24">
    <cfRule type="cellIs" dxfId="151" priority="328" stopIfTrue="1" operator="equal">
      <formula>8223.307275</formula>
    </cfRule>
  </conditionalFormatting>
  <conditionalFormatting sqref="A21">
    <cfRule type="cellIs" dxfId="150" priority="335" stopIfTrue="1" operator="equal">
      <formula>8223.307275</formula>
    </cfRule>
  </conditionalFormatting>
  <conditionalFormatting sqref="D28">
    <cfRule type="cellIs" dxfId="149" priority="294" stopIfTrue="1" operator="equal">
      <formula>8223.307275</formula>
    </cfRule>
  </conditionalFormatting>
  <conditionalFormatting sqref="A24:B24">
    <cfRule type="cellIs" dxfId="148" priority="327" stopIfTrue="1" operator="equal">
      <formula>8223.307275</formula>
    </cfRule>
  </conditionalFormatting>
  <conditionalFormatting sqref="A23:M23 A24:B24 E24:H24 J24:M24">
    <cfRule type="cellIs" dxfId="147" priority="326" stopIfTrue="1" operator="equal">
      <formula>8223.307275</formula>
    </cfRule>
  </conditionalFormatting>
  <conditionalFormatting sqref="A25 D25:J25 L25:M25">
    <cfRule type="cellIs" dxfId="146" priority="325" stopIfTrue="1" operator="equal">
      <formula>8223.307275</formula>
    </cfRule>
  </conditionalFormatting>
  <conditionalFormatting sqref="C30">
    <cfRule type="cellIs" dxfId="145" priority="273" stopIfTrue="1" operator="equal">
      <formula>8223.307275</formula>
    </cfRule>
  </conditionalFormatting>
  <conditionalFormatting sqref="C21">
    <cfRule type="cellIs" dxfId="144" priority="336" stopIfTrue="1" operator="equal">
      <formula>8223.307275</formula>
    </cfRule>
  </conditionalFormatting>
  <conditionalFormatting sqref="G21 K19 C18 C24">
    <cfRule type="cellIs" dxfId="143" priority="324" stopIfTrue="1" operator="equal">
      <formula>8223.307275</formula>
    </cfRule>
  </conditionalFormatting>
  <conditionalFormatting sqref="K22:K25 C22:C25">
    <cfRule type="cellIs" dxfId="142" priority="323" stopIfTrue="1" operator="equal">
      <formula>8223.307275</formula>
    </cfRule>
  </conditionalFormatting>
  <conditionalFormatting sqref="B22:B25">
    <cfRule type="cellIs" dxfId="141" priority="322" stopIfTrue="1" operator="equal">
      <formula>8223.307275</formula>
    </cfRule>
  </conditionalFormatting>
  <conditionalFormatting sqref="B30">
    <cfRule type="cellIs" dxfId="140" priority="262" stopIfTrue="1" operator="equal">
      <formula>8223.307275</formula>
    </cfRule>
  </conditionalFormatting>
  <conditionalFormatting sqref="G30 C28">
    <cfRule type="cellIs" dxfId="139" priority="305" stopIfTrue="1" operator="equal">
      <formula>8223.307275</formula>
    </cfRule>
  </conditionalFormatting>
  <conditionalFormatting sqref="A26:M27 E29:M29 D30:F30 J28:M28 H30:M30">
    <cfRule type="cellIs" dxfId="138" priority="298" stopIfTrue="1" operator="equal">
      <formula>8223.307275</formula>
    </cfRule>
  </conditionalFormatting>
  <conditionalFormatting sqref="D29">
    <cfRule type="cellIs" dxfId="137" priority="296" stopIfTrue="1" operator="equal">
      <formula>8223.307275</formula>
    </cfRule>
  </conditionalFormatting>
  <conditionalFormatting sqref="D28">
    <cfRule type="cellIs" dxfId="136" priority="295" stopIfTrue="1" operator="equal">
      <formula>8223.307275</formula>
    </cfRule>
  </conditionalFormatting>
  <conditionalFormatting sqref="A29:C29 A28:B28 A30 E28:H28">
    <cfRule type="cellIs" dxfId="135" priority="297" stopIfTrue="1" operator="equal">
      <formula>8223.307275</formula>
    </cfRule>
  </conditionalFormatting>
  <conditionalFormatting sqref="C135 C127:D127">
    <cfRule type="cellIs" dxfId="134" priority="284" operator="equal">
      <formula>0</formula>
    </cfRule>
  </conditionalFormatting>
  <conditionalFormatting sqref="C135 E135:F135 C127:F127">
    <cfRule type="cellIs" dxfId="133" priority="292" stopIfTrue="1" operator="equal">
      <formula>0</formula>
    </cfRule>
  </conditionalFormatting>
  <conditionalFormatting sqref="B128:B134">
    <cfRule type="cellIs" dxfId="132" priority="162" stopIfTrue="1" operator="equal">
      <formula>8223.307275</formula>
    </cfRule>
  </conditionalFormatting>
  <conditionalFormatting sqref="M129:M134">
    <cfRule type="cellIs" dxfId="131" priority="143" stopIfTrue="1" operator="equal">
      <formula>8223.307275</formula>
    </cfRule>
  </conditionalFormatting>
  <conditionalFormatting sqref="E131:F131 C130:F130 C129 C132:F132 G130:J132 C133:L133 C128:M128 L130:L132 D134:L134 E129:L129">
    <cfRule type="cellIs" dxfId="130" priority="148" stopIfTrue="1" operator="equal">
      <formula>8223.307275</formula>
    </cfRule>
  </conditionalFormatting>
  <conditionalFormatting sqref="D129">
    <cfRule type="cellIs" dxfId="129" priority="146" stopIfTrue="1" operator="equal">
      <formula>8223.307275</formula>
    </cfRule>
  </conditionalFormatting>
  <conditionalFormatting sqref="C131:D131">
    <cfRule type="cellIs" dxfId="128" priority="147" stopIfTrue="1" operator="equal">
      <formula>8223.307275</formula>
    </cfRule>
  </conditionalFormatting>
  <conditionalFormatting sqref="K130:K132">
    <cfRule type="cellIs" dxfId="127" priority="145" stopIfTrue="1" operator="equal">
      <formula>8223.307275</formula>
    </cfRule>
  </conditionalFormatting>
  <conditionalFormatting sqref="C134">
    <cfRule type="cellIs" dxfId="126" priority="144" operator="equal">
      <formula>0</formula>
    </cfRule>
  </conditionalFormatting>
  <conditionalFormatting sqref="A11:M14">
    <cfRule type="cellIs" dxfId="125" priority="142" stopIfTrue="1" operator="equal">
      <formula>8223.307275</formula>
    </cfRule>
  </conditionalFormatting>
  <conditionalFormatting sqref="C11:D14">
    <cfRule type="cellIs" dxfId="124" priority="141" stopIfTrue="1" operator="equal">
      <formula>8223.307275</formula>
    </cfRule>
  </conditionalFormatting>
  <conditionalFormatting sqref="A15:M15">
    <cfRule type="cellIs" dxfId="123" priority="140" stopIfTrue="1" operator="equal">
      <formula>8223.307275</formula>
    </cfRule>
  </conditionalFormatting>
  <conditionalFormatting sqref="A31:M31">
    <cfRule type="cellIs" dxfId="122" priority="139" stopIfTrue="1" operator="equal">
      <formula>8223.307275</formula>
    </cfRule>
  </conditionalFormatting>
  <conditionalFormatting sqref="K45">
    <cfRule type="cellIs" dxfId="121" priority="138" stopIfTrue="1" operator="equal">
      <formula>8223.307275</formula>
    </cfRule>
  </conditionalFormatting>
  <conditionalFormatting sqref="B45">
    <cfRule type="cellIs" dxfId="120" priority="137" stopIfTrue="1" operator="equal">
      <formula>8223.307275</formula>
    </cfRule>
  </conditionalFormatting>
  <conditionalFormatting sqref="K38 B38:C38">
    <cfRule type="cellIs" dxfId="119" priority="136" stopIfTrue="1" operator="equal">
      <formula>8223.307275</formula>
    </cfRule>
  </conditionalFormatting>
  <conditionalFormatting sqref="C38">
    <cfRule type="cellIs" dxfId="118" priority="133" stopIfTrue="1" operator="equal">
      <formula>8223.307275</formula>
    </cfRule>
  </conditionalFormatting>
  <conditionalFormatting sqref="K38">
    <cfRule type="cellIs" dxfId="117" priority="135" stopIfTrue="1" operator="equal">
      <formula>8223.307275</formula>
    </cfRule>
  </conditionalFormatting>
  <conditionalFormatting sqref="K38 B38">
    <cfRule type="cellIs" dxfId="116" priority="134" stopIfTrue="1" operator="equal">
      <formula>8223.307275</formula>
    </cfRule>
  </conditionalFormatting>
  <conditionalFormatting sqref="C40">
    <cfRule type="cellIs" dxfId="115" priority="130" stopIfTrue="1" operator="equal">
      <formula>8223.307275</formula>
    </cfRule>
  </conditionalFormatting>
  <conditionalFormatting sqref="D37">
    <cfRule type="cellIs" dxfId="114" priority="129" stopIfTrue="1" operator="equal">
      <formula>8223.307275</formula>
    </cfRule>
  </conditionalFormatting>
  <conditionalFormatting sqref="A42:M42 A43:B44 E43:M44 F45:J45 A45 L45:M45">
    <cfRule type="cellIs" dxfId="113" priority="121" stopIfTrue="1" operator="equal">
      <formula>8223.307275</formula>
    </cfRule>
  </conditionalFormatting>
  <conditionalFormatting sqref="K41:M41">
    <cfRule type="cellIs" dxfId="112" priority="132" stopIfTrue="1" operator="equal">
      <formula>8223.307275</formula>
    </cfRule>
  </conditionalFormatting>
  <conditionalFormatting sqref="D37">
    <cfRule type="cellIs" dxfId="111" priority="128" stopIfTrue="1" operator="equal">
      <formula>8223.307275</formula>
    </cfRule>
  </conditionalFormatting>
  <conditionalFormatting sqref="A38 C37 E37:M37 A39:M39 D38:J38 A32:M36 D40:M40 L38:M38">
    <cfRule type="cellIs" dxfId="110" priority="131" stopIfTrue="1" operator="equal">
      <formula>8223.307275</formula>
    </cfRule>
  </conditionalFormatting>
  <conditionalFormatting sqref="A37:B37 A40">
    <cfRule type="cellIs" dxfId="109" priority="127" stopIfTrue="1" operator="equal">
      <formula>8223.307275</formula>
    </cfRule>
  </conditionalFormatting>
  <conditionalFormatting sqref="A41 D41:J41">
    <cfRule type="cellIs" dxfId="108" priority="126" stopIfTrue="1" operator="equal">
      <formula>8223.307275</formula>
    </cfRule>
  </conditionalFormatting>
  <conditionalFormatting sqref="K46:M46 G42:M44 G45:J45 L45:M45">
    <cfRule type="cellIs" dxfId="107" priority="124" stopIfTrue="1" operator="equal">
      <formula>8223.307275</formula>
    </cfRule>
  </conditionalFormatting>
  <conditionalFormatting sqref="C43:C44 A46 D46:J46">
    <cfRule type="cellIs" dxfId="106" priority="123" stopIfTrue="1" operator="equal">
      <formula>8223.307275</formula>
    </cfRule>
  </conditionalFormatting>
  <conditionalFormatting sqref="D43">
    <cfRule type="cellIs" dxfId="105" priority="119" stopIfTrue="1" operator="equal">
      <formula>8223.307275</formula>
    </cfRule>
  </conditionalFormatting>
  <conditionalFormatting sqref="D43">
    <cfRule type="cellIs" dxfId="104" priority="118" stopIfTrue="1" operator="equal">
      <formula>8223.307275</formula>
    </cfRule>
  </conditionalFormatting>
  <conditionalFormatting sqref="B46">
    <cfRule type="cellIs" dxfId="103" priority="116" stopIfTrue="1" operator="equal">
      <formula>8223.307275</formula>
    </cfRule>
  </conditionalFormatting>
  <conditionalFormatting sqref="C42">
    <cfRule type="cellIs" dxfId="102" priority="122" stopIfTrue="1" operator="equal">
      <formula>8223.307275</formula>
    </cfRule>
  </conditionalFormatting>
  <conditionalFormatting sqref="B41">
    <cfRule type="cellIs" dxfId="101" priority="117" stopIfTrue="1" operator="equal">
      <formula>8223.307275</formula>
    </cfRule>
  </conditionalFormatting>
  <conditionalFormatting sqref="B40">
    <cfRule type="cellIs" dxfId="100" priority="115" stopIfTrue="1" operator="equal">
      <formula>8223.307275</formula>
    </cfRule>
  </conditionalFormatting>
  <conditionalFormatting sqref="A59:M69">
    <cfRule type="cellIs" dxfId="99" priority="108" stopIfTrue="1" operator="equal">
      <formula>8223.307275</formula>
    </cfRule>
  </conditionalFormatting>
  <conditionalFormatting sqref="C51">
    <cfRule type="cellIs" dxfId="98" priority="99" stopIfTrue="1" operator="equal">
      <formula>8223.307275</formula>
    </cfRule>
  </conditionalFormatting>
  <conditionalFormatting sqref="G50">
    <cfRule type="cellIs" dxfId="97" priority="98" stopIfTrue="1" operator="equal">
      <formula>8223.307275</formula>
    </cfRule>
  </conditionalFormatting>
  <conditionalFormatting sqref="G50">
    <cfRule type="cellIs" dxfId="96" priority="97" stopIfTrue="1" operator="equal">
      <formula>8223.307275</formula>
    </cfRule>
  </conditionalFormatting>
  <conditionalFormatting sqref="E59:F69 C59:C69">
    <cfRule type="cellIs" dxfId="95" priority="106" stopIfTrue="1" operator="equal">
      <formula>0</formula>
    </cfRule>
  </conditionalFormatting>
  <conditionalFormatting sqref="C59:C69">
    <cfRule type="cellIs" dxfId="94" priority="107" operator="equal">
      <formula>0</formula>
    </cfRule>
  </conditionalFormatting>
  <conditionalFormatting sqref="A47:M53 A55:M58 A54:H54 J54:M54">
    <cfRule type="cellIs" dxfId="93" priority="105" stopIfTrue="1" operator="equal">
      <formula>8223.307275</formula>
    </cfRule>
  </conditionalFormatting>
  <conditionalFormatting sqref="B58">
    <cfRule type="cellIs" dxfId="92" priority="84" stopIfTrue="1" operator="equal">
      <formula>8223.307275</formula>
    </cfRule>
  </conditionalFormatting>
  <conditionalFormatting sqref="B58">
    <cfRule type="cellIs" dxfId="91" priority="82" stopIfTrue="1" operator="equal">
      <formula>8223.307275</formula>
    </cfRule>
  </conditionalFormatting>
  <conditionalFormatting sqref="C50">
    <cfRule type="cellIs" dxfId="90" priority="96" stopIfTrue="1" operator="equal">
      <formula>8223.307275</formula>
    </cfRule>
  </conditionalFormatting>
  <conditionalFormatting sqref="C48 C54">
    <cfRule type="cellIs" dxfId="89" priority="103" stopIfTrue="1" operator="equal">
      <formula>8223.307275</formula>
    </cfRule>
  </conditionalFormatting>
  <conditionalFormatting sqref="B50">
    <cfRule type="cellIs" dxfId="88" priority="102" stopIfTrue="1" operator="equal">
      <formula>8223.307275</formula>
    </cfRule>
  </conditionalFormatting>
  <conditionalFormatting sqref="A47:A51">
    <cfRule type="cellIs" dxfId="87" priority="95" stopIfTrue="1" operator="equal">
      <formula>8223.307275</formula>
    </cfRule>
  </conditionalFormatting>
  <conditionalFormatting sqref="D51:F51 H51:M51">
    <cfRule type="cellIs" dxfId="86" priority="92" stopIfTrue="1" operator="equal">
      <formula>8223.307275</formula>
    </cfRule>
  </conditionalFormatting>
  <conditionalFormatting sqref="B47:M47 B51 D50:F50 H50:M50 B48:B49 E48:M48">
    <cfRule type="cellIs" dxfId="85" priority="94" stopIfTrue="1" operator="equal">
      <formula>8223.307275</formula>
    </cfRule>
  </conditionalFormatting>
  <conditionalFormatting sqref="D48 D54">
    <cfRule type="cellIs" dxfId="84" priority="104" stopIfTrue="1" operator="equal">
      <formula>8223.307275</formula>
    </cfRule>
  </conditionalFormatting>
  <conditionalFormatting sqref="C49:J49 L49:M49">
    <cfRule type="cellIs" dxfId="83" priority="93" stopIfTrue="1" operator="equal">
      <formula>8223.307275</formula>
    </cfRule>
  </conditionalFormatting>
  <conditionalFormatting sqref="B50">
    <cfRule type="cellIs" dxfId="82" priority="101" stopIfTrue="1" operator="equal">
      <formula>8223.307275</formula>
    </cfRule>
  </conditionalFormatting>
  <conditionalFormatting sqref="B50">
    <cfRule type="cellIs" dxfId="81" priority="100" stopIfTrue="1" operator="equal">
      <formula>8223.307275</formula>
    </cfRule>
  </conditionalFormatting>
  <conditionalFormatting sqref="K49">
    <cfRule type="cellIs" dxfId="80" priority="89" stopIfTrue="1" operator="equal">
      <formula>8223.307275</formula>
    </cfRule>
  </conditionalFormatting>
  <conditionalFormatting sqref="G51">
    <cfRule type="cellIs" dxfId="79" priority="90" stopIfTrue="1" operator="equal">
      <formula>8223.307275</formula>
    </cfRule>
  </conditionalFormatting>
  <conditionalFormatting sqref="C52:C53 C57 C55">
    <cfRule type="cellIs" dxfId="78" priority="85" stopIfTrue="1" operator="equal">
      <formula>8223.307275</formula>
    </cfRule>
  </conditionalFormatting>
  <conditionalFormatting sqref="A52:A58 B52:B57">
    <cfRule type="cellIs" dxfId="77" priority="88" stopIfTrue="1" operator="equal">
      <formula>8223.307275</formula>
    </cfRule>
  </conditionalFormatting>
  <conditionalFormatting sqref="K49 G51">
    <cfRule type="cellIs" dxfId="76" priority="91" stopIfTrue="1" operator="equal">
      <formula>8223.307275</formula>
    </cfRule>
  </conditionalFormatting>
  <conditionalFormatting sqref="G58">
    <cfRule type="cellIs" dxfId="75" priority="87" stopIfTrue="1" operator="equal">
      <formula>8223.307275</formula>
    </cfRule>
  </conditionalFormatting>
  <conditionalFormatting sqref="D52:L53 D57:L57 E56:J56 L56 D58:F58 H58:L58 D55:L55 E54:H54 J54:L54">
    <cfRule type="cellIs" dxfId="74" priority="86" stopIfTrue="1" operator="equal">
      <formula>8223.307275</formula>
    </cfRule>
  </conditionalFormatting>
  <conditionalFormatting sqref="B58">
    <cfRule type="cellIs" dxfId="73" priority="83" stopIfTrue="1" operator="equal">
      <formula>8223.307275</formula>
    </cfRule>
  </conditionalFormatting>
  <conditionalFormatting sqref="I54">
    <cfRule type="cellIs" dxfId="72" priority="81" stopIfTrue="1" operator="equal">
      <formula>8223.307275</formula>
    </cfRule>
  </conditionalFormatting>
  <conditionalFormatting sqref="A70:M70">
    <cfRule type="cellIs" dxfId="71" priority="80" stopIfTrue="1" operator="equal">
      <formula>8223.307275</formula>
    </cfRule>
  </conditionalFormatting>
  <conditionalFormatting sqref="B121:M126 B101:M117">
    <cfRule type="cellIs" dxfId="70" priority="79" stopIfTrue="1" operator="equal">
      <formula>8223.307275</formula>
    </cfRule>
  </conditionalFormatting>
  <conditionalFormatting sqref="A78:M79 A80:B80 D80:M80">
    <cfRule type="cellIs" dxfId="69" priority="78" stopIfTrue="1" operator="equal">
      <formula>8223.307275</formula>
    </cfRule>
  </conditionalFormatting>
  <conditionalFormatting sqref="A71:M76 A78:M79 A77:B77 D77:M77 A80:B80 D80:M80">
    <cfRule type="cellIs" dxfId="68" priority="77" stopIfTrue="1" operator="equal">
      <formula>8223.307275</formula>
    </cfRule>
  </conditionalFormatting>
  <conditionalFormatting sqref="K75">
    <cfRule type="cellIs" dxfId="67" priority="68" stopIfTrue="1" operator="equal">
      <formula>8223.307275</formula>
    </cfRule>
  </conditionalFormatting>
  <conditionalFormatting sqref="D73 D79">
    <cfRule type="cellIs" dxfId="66" priority="66" stopIfTrue="1" operator="equal">
      <formula>8223.307275</formula>
    </cfRule>
  </conditionalFormatting>
  <conditionalFormatting sqref="C74">
    <cfRule type="cellIs" dxfId="65" priority="65" stopIfTrue="1" operator="equal">
      <formula>8223.307275</formula>
    </cfRule>
  </conditionalFormatting>
  <conditionalFormatting sqref="A76">
    <cfRule type="cellIs" dxfId="64" priority="70" stopIfTrue="1" operator="equal">
      <formula>8223.307275</formula>
    </cfRule>
  </conditionalFormatting>
  <conditionalFormatting sqref="D73 D79">
    <cfRule type="cellIs" dxfId="63" priority="67" stopIfTrue="1" operator="equal">
      <formula>8223.307275</formula>
    </cfRule>
  </conditionalFormatting>
  <conditionalFormatting sqref="A73:B73">
    <cfRule type="cellIs" dxfId="62" priority="69" stopIfTrue="1" operator="equal">
      <formula>8223.307275</formula>
    </cfRule>
  </conditionalFormatting>
  <conditionalFormatting sqref="A79:B79">
    <cfRule type="cellIs" dxfId="61" priority="62" stopIfTrue="1" operator="equal">
      <formula>8223.307275</formula>
    </cfRule>
  </conditionalFormatting>
  <conditionalFormatting sqref="A77:A80 D77:J80 L77:M80">
    <cfRule type="cellIs" dxfId="60" priority="64" stopIfTrue="1" operator="equal">
      <formula>8223.307275</formula>
    </cfRule>
  </conditionalFormatting>
  <conditionalFormatting sqref="A78:M78 E79:H79 J79:M79">
    <cfRule type="cellIs" dxfId="59" priority="63" stopIfTrue="1" operator="equal">
      <formula>8223.307275</formula>
    </cfRule>
  </conditionalFormatting>
  <conditionalFormatting sqref="A78:M78 A79:B79 E79:H79 J79:M79">
    <cfRule type="cellIs" dxfId="58" priority="61" stopIfTrue="1" operator="equal">
      <formula>8223.307275</formula>
    </cfRule>
  </conditionalFormatting>
  <conditionalFormatting sqref="A80 D80:J80 L80:M80">
    <cfRule type="cellIs" dxfId="57" priority="60" stopIfTrue="1" operator="equal">
      <formula>8223.307275</formula>
    </cfRule>
  </conditionalFormatting>
  <conditionalFormatting sqref="D74">
    <cfRule type="cellIs" dxfId="56" priority="76" stopIfTrue="1" operator="equal">
      <formula>8223.307275</formula>
    </cfRule>
  </conditionalFormatting>
  <conditionalFormatting sqref="E73:H73 A71:M72 L74:M75 H76:M76 J73:M73">
    <cfRule type="cellIs" dxfId="55" priority="74" stopIfTrue="1" operator="equal">
      <formula>8223.307275</formula>
    </cfRule>
  </conditionalFormatting>
  <conditionalFormatting sqref="C75">
    <cfRule type="cellIs" dxfId="54" priority="75" stopIfTrue="1" operator="equal">
      <formula>8223.307275</formula>
    </cfRule>
  </conditionalFormatting>
  <conditionalFormatting sqref="C76">
    <cfRule type="cellIs" dxfId="53" priority="71" stopIfTrue="1" operator="equal">
      <formula>8223.307275</formula>
    </cfRule>
  </conditionalFormatting>
  <conditionalFormatting sqref="B76">
    <cfRule type="cellIs" dxfId="52" priority="73" stopIfTrue="1" operator="equal">
      <formula>8223.307275</formula>
    </cfRule>
  </conditionalFormatting>
  <conditionalFormatting sqref="A74:B75 D76:F76 D75:J75 E74:J74">
    <cfRule type="cellIs" dxfId="51" priority="72" stopIfTrue="1" operator="equal">
      <formula>8223.307275</formula>
    </cfRule>
  </conditionalFormatting>
  <conditionalFormatting sqref="B77:B80">
    <cfRule type="cellIs" dxfId="50" priority="57" stopIfTrue="1" operator="equal">
      <formula>8223.307275</formula>
    </cfRule>
  </conditionalFormatting>
  <conditionalFormatting sqref="C78:C79 K77:K80">
    <cfRule type="cellIs" dxfId="49" priority="58" stopIfTrue="1" operator="equal">
      <formula>8223.307275</formula>
    </cfRule>
  </conditionalFormatting>
  <conditionalFormatting sqref="G76 K74 C73 C79">
    <cfRule type="cellIs" dxfId="48" priority="59" stopIfTrue="1" operator="equal">
      <formula>8223.307275</formula>
    </cfRule>
  </conditionalFormatting>
  <conditionalFormatting sqref="A118:M119 J120:M120">
    <cfRule type="cellIs" dxfId="47" priority="48" stopIfTrue="1" operator="equal">
      <formula>8223.307275</formula>
    </cfRule>
  </conditionalFormatting>
  <conditionalFormatting sqref="I120">
    <cfRule type="cellIs" dxfId="46" priority="47" stopIfTrue="1" operator="equal">
      <formula>8223.307275</formula>
    </cfRule>
  </conditionalFormatting>
  <conditionalFormatting sqref="C100">
    <cfRule type="cellIs" dxfId="45" priority="50" stopIfTrue="1" operator="equal">
      <formula>8223.307275</formula>
    </cfRule>
  </conditionalFormatting>
  <conditionalFormatting sqref="B100">
    <cfRule type="cellIs" dxfId="44" priority="49" stopIfTrue="1" operator="equal">
      <formula>8223.307275</formula>
    </cfRule>
  </conditionalFormatting>
  <conditionalFormatting sqref="I120">
    <cfRule type="cellIs" dxfId="43" priority="46" stopIfTrue="1" operator="equal">
      <formula>8223.307275</formula>
    </cfRule>
  </conditionalFormatting>
  <conditionalFormatting sqref="A120:H120">
    <cfRule type="cellIs" dxfId="42" priority="45" stopIfTrue="1" operator="equal">
      <formula>8223.307275</formula>
    </cfRule>
  </conditionalFormatting>
  <conditionalFormatting sqref="G100 C98">
    <cfRule type="cellIs" dxfId="41" priority="56" stopIfTrue="1" operator="equal">
      <formula>8223.307275</formula>
    </cfRule>
  </conditionalFormatting>
  <conditionalFormatting sqref="A96:M97 E99:M99 D100:F100 J98:M98 H100:M100">
    <cfRule type="cellIs" dxfId="40" priority="55" stopIfTrue="1" operator="equal">
      <formula>8223.307275</formula>
    </cfRule>
  </conditionalFormatting>
  <conditionalFormatting sqref="D99">
    <cfRule type="cellIs" dxfId="39" priority="53" stopIfTrue="1" operator="equal">
      <formula>8223.307275</formula>
    </cfRule>
  </conditionalFormatting>
  <conditionalFormatting sqref="D98">
    <cfRule type="cellIs" dxfId="38" priority="52" stopIfTrue="1" operator="equal">
      <formula>8223.307275</formula>
    </cfRule>
  </conditionalFormatting>
  <conditionalFormatting sqref="D98">
    <cfRule type="cellIs" dxfId="37" priority="51" stopIfTrue="1" operator="equal">
      <formula>8223.307275</formula>
    </cfRule>
  </conditionalFormatting>
  <conditionalFormatting sqref="A99:C99 A98:B98 A100 E98:H98">
    <cfRule type="cellIs" dxfId="36" priority="54" stopIfTrue="1" operator="equal">
      <formula>8223.307275</formula>
    </cfRule>
  </conditionalFormatting>
  <conditionalFormatting sqref="C121:F126 C101:F117">
    <cfRule type="cellIs" dxfId="35" priority="44" stopIfTrue="1" operator="equal">
      <formula>0</formula>
    </cfRule>
  </conditionalFormatting>
  <conditionalFormatting sqref="C121:D126 C101:D117">
    <cfRule type="cellIs" dxfId="34" priority="43" operator="equal">
      <formula>0</formula>
    </cfRule>
  </conditionalFormatting>
  <conditionalFormatting sqref="K94">
    <cfRule type="cellIs" dxfId="33" priority="40" stopIfTrue="1" operator="equal">
      <formula>8223.307275</formula>
    </cfRule>
  </conditionalFormatting>
  <conditionalFormatting sqref="B94">
    <cfRule type="cellIs" dxfId="32" priority="39" stopIfTrue="1" operator="equal">
      <formula>8223.307275</formula>
    </cfRule>
  </conditionalFormatting>
  <conditionalFormatting sqref="K87 B87:C87">
    <cfRule type="cellIs" dxfId="31" priority="38" stopIfTrue="1" operator="equal">
      <formula>8223.307275</formula>
    </cfRule>
  </conditionalFormatting>
  <conditionalFormatting sqref="C87">
    <cfRule type="cellIs" dxfId="30" priority="35" stopIfTrue="1" operator="equal">
      <formula>8223.307275</formula>
    </cfRule>
  </conditionalFormatting>
  <conditionalFormatting sqref="K87">
    <cfRule type="cellIs" dxfId="29" priority="37" stopIfTrue="1" operator="equal">
      <formula>8223.307275</formula>
    </cfRule>
  </conditionalFormatting>
  <conditionalFormatting sqref="K87 B87">
    <cfRule type="cellIs" dxfId="28" priority="36" stopIfTrue="1" operator="equal">
      <formula>8223.307275</formula>
    </cfRule>
  </conditionalFormatting>
  <conditionalFormatting sqref="C89">
    <cfRule type="cellIs" dxfId="27" priority="32" stopIfTrue="1" operator="equal">
      <formula>8223.307275</formula>
    </cfRule>
  </conditionalFormatting>
  <conditionalFormatting sqref="D86">
    <cfRule type="cellIs" dxfId="26" priority="31" stopIfTrue="1" operator="equal">
      <formula>8223.307275</formula>
    </cfRule>
  </conditionalFormatting>
  <conditionalFormatting sqref="A91:M91 A92:B93 E92:M93 F94:J94 A94 L94:M94">
    <cfRule type="cellIs" dxfId="25" priority="24" stopIfTrue="1" operator="equal">
      <formula>8223.307275</formula>
    </cfRule>
  </conditionalFormatting>
  <conditionalFormatting sqref="K90:M90">
    <cfRule type="cellIs" dxfId="24" priority="34" stopIfTrue="1" operator="equal">
      <formula>8223.307275</formula>
    </cfRule>
  </conditionalFormatting>
  <conditionalFormatting sqref="D86">
    <cfRule type="cellIs" dxfId="23" priority="30" stopIfTrue="1" operator="equal">
      <formula>8223.307275</formula>
    </cfRule>
  </conditionalFormatting>
  <conditionalFormatting sqref="A87 C86 E86:M86 A88:M88 D87:J87 A81:M85 D89:M89 L87:M87">
    <cfRule type="cellIs" dxfId="22" priority="33" stopIfTrue="1" operator="equal">
      <formula>8223.307275</formula>
    </cfRule>
  </conditionalFormatting>
  <conditionalFormatting sqref="A86:B86 A89">
    <cfRule type="cellIs" dxfId="21" priority="29" stopIfTrue="1" operator="equal">
      <formula>8223.307275</formula>
    </cfRule>
  </conditionalFormatting>
  <conditionalFormatting sqref="A90 D90:J90">
    <cfRule type="cellIs" dxfId="20" priority="28" stopIfTrue="1" operator="equal">
      <formula>8223.307275</formula>
    </cfRule>
  </conditionalFormatting>
  <conditionalFormatting sqref="K95:M95 G91:M93 G94:J94 L94:M94">
    <cfRule type="cellIs" dxfId="19" priority="27" stopIfTrue="1" operator="equal">
      <formula>8223.307275</formula>
    </cfRule>
  </conditionalFormatting>
  <conditionalFormatting sqref="C92:C93 A95 D95:J95">
    <cfRule type="cellIs" dxfId="18" priority="26" stopIfTrue="1" operator="equal">
      <formula>8223.307275</formula>
    </cfRule>
  </conditionalFormatting>
  <conditionalFormatting sqref="D92">
    <cfRule type="cellIs" dxfId="17" priority="23" stopIfTrue="1" operator="equal">
      <formula>8223.307275</formula>
    </cfRule>
  </conditionalFormatting>
  <conditionalFormatting sqref="D92">
    <cfRule type="cellIs" dxfId="16" priority="22" stopIfTrue="1" operator="equal">
      <formula>8223.307275</formula>
    </cfRule>
  </conditionalFormatting>
  <conditionalFormatting sqref="B95">
    <cfRule type="cellIs" dxfId="15" priority="20" stopIfTrue="1" operator="equal">
      <formula>8223.307275</formula>
    </cfRule>
  </conditionalFormatting>
  <conditionalFormatting sqref="C91">
    <cfRule type="cellIs" dxfId="14" priority="25" stopIfTrue="1" operator="equal">
      <formula>8223.307275</formula>
    </cfRule>
  </conditionalFormatting>
  <conditionalFormatting sqref="B90">
    <cfRule type="cellIs" dxfId="13" priority="21" stopIfTrue="1" operator="equal">
      <formula>8223.307275</formula>
    </cfRule>
  </conditionalFormatting>
  <conditionalFormatting sqref="B89">
    <cfRule type="cellIs" dxfId="12" priority="19" stopIfTrue="1" operator="equal">
      <formula>8223.307275</formula>
    </cfRule>
  </conditionalFormatting>
  <conditionalFormatting sqref="C41">
    <cfRule type="cellIs" dxfId="11" priority="12" stopIfTrue="1" operator="equal">
      <formula>8223.307275</formula>
    </cfRule>
  </conditionalFormatting>
  <conditionalFormatting sqref="C41">
    <cfRule type="cellIs" dxfId="10" priority="11" stopIfTrue="1" operator="equal">
      <formula>8223.307275</formula>
    </cfRule>
  </conditionalFormatting>
  <conditionalFormatting sqref="C46">
    <cfRule type="cellIs" dxfId="9" priority="10" stopIfTrue="1" operator="equal">
      <formula>8223.307275</formula>
    </cfRule>
  </conditionalFormatting>
  <conditionalFormatting sqref="C46">
    <cfRule type="cellIs" dxfId="8" priority="9" stopIfTrue="1" operator="equal">
      <formula>8223.307275</formula>
    </cfRule>
  </conditionalFormatting>
  <conditionalFormatting sqref="C77">
    <cfRule type="cellIs" dxfId="7" priority="8" stopIfTrue="1" operator="equal">
      <formula>8223.307275</formula>
    </cfRule>
  </conditionalFormatting>
  <conditionalFormatting sqref="C77">
    <cfRule type="cellIs" dxfId="6" priority="7" stopIfTrue="1" operator="equal">
      <formula>8223.307275</formula>
    </cfRule>
  </conditionalFormatting>
  <conditionalFormatting sqref="C80">
    <cfRule type="cellIs" dxfId="5" priority="6" stopIfTrue="1" operator="equal">
      <formula>8223.307275</formula>
    </cfRule>
  </conditionalFormatting>
  <conditionalFormatting sqref="C80">
    <cfRule type="cellIs" dxfId="4" priority="5" stopIfTrue="1" operator="equal">
      <formula>8223.307275</formula>
    </cfRule>
  </conditionalFormatting>
  <conditionalFormatting sqref="C90">
    <cfRule type="cellIs" dxfId="3" priority="4" stopIfTrue="1" operator="equal">
      <formula>8223.307275</formula>
    </cfRule>
  </conditionalFormatting>
  <conditionalFormatting sqref="C90">
    <cfRule type="cellIs" dxfId="2" priority="3" stopIfTrue="1" operator="equal">
      <formula>8223.307275</formula>
    </cfRule>
  </conditionalFormatting>
  <conditionalFormatting sqref="C95">
    <cfRule type="cellIs" dxfId="1" priority="2" stopIfTrue="1" operator="equal">
      <formula>8223.307275</formula>
    </cfRule>
  </conditionalFormatting>
  <conditionalFormatting sqref="C95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რაჭა რიცეულა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Giorgi Giorgobiani</cp:lastModifiedBy>
  <cp:lastPrinted>2022-05-26T10:09:52Z</cp:lastPrinted>
  <dcterms:created xsi:type="dcterms:W3CDTF">2022-05-24T18:14:52Z</dcterms:created>
  <dcterms:modified xsi:type="dcterms:W3CDTF">2023-05-31T12:38:28Z</dcterms:modified>
</cp:coreProperties>
</file>