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49EDBC7F-56B8-4FF1-803E-BBC909F2C5D6}" xr6:coauthVersionLast="47" xr6:coauthVersionMax="47" xr10:uidLastSave="{00000000-0000-0000-0000-000000000000}"/>
  <bookViews>
    <workbookView xWindow="-120" yWindow="-120" windowWidth="20730" windowHeight="11160" tabRatio="666" xr2:uid="{00000000-000D-0000-FFFF-FFFF00000000}"/>
  </bookViews>
  <sheets>
    <sheet name="Total" sheetId="7" r:id="rId1"/>
    <sheet name="A" sheetId="1" r:id="rId2"/>
    <sheet name="B" sheetId="8" r:id="rId3"/>
    <sheet name="C" sheetId="9" r:id="rId4"/>
    <sheet name="D" sheetId="10" r:id="rId5"/>
    <sheet name="E" sheetId="11" r:id="rId6"/>
    <sheet name="F" sheetId="12" r:id="rId7"/>
    <sheet name="G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7" l="1"/>
  <c r="D9" i="7"/>
  <c r="D8" i="7"/>
  <c r="D7" i="7"/>
  <c r="D6" i="7"/>
  <c r="D5" i="7"/>
  <c r="D4" i="7"/>
  <c r="L9" i="13"/>
  <c r="E8" i="13" l="1"/>
  <c r="E7" i="13"/>
  <c r="I17" i="13"/>
  <c r="G17" i="13"/>
  <c r="L16" i="13"/>
  <c r="L15" i="13"/>
  <c r="L13" i="13"/>
  <c r="L12" i="13"/>
  <c r="L11" i="13"/>
  <c r="L10" i="13"/>
  <c r="L8" i="13"/>
  <c r="L7" i="13"/>
  <c r="L133" i="12"/>
  <c r="L132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8" i="12"/>
  <c r="L97" i="12"/>
  <c r="L96" i="12"/>
  <c r="L95" i="12"/>
  <c r="L94" i="12"/>
  <c r="L93" i="12"/>
  <c r="L92" i="12"/>
  <c r="L90" i="12"/>
  <c r="L89" i="12"/>
  <c r="L88" i="12"/>
  <c r="L87" i="12"/>
  <c r="L86" i="12"/>
  <c r="L85" i="12"/>
  <c r="L84" i="12"/>
  <c r="L82" i="12"/>
  <c r="L81" i="12"/>
  <c r="L80" i="12"/>
  <c r="L79" i="12"/>
  <c r="L78" i="12"/>
  <c r="L77" i="12"/>
  <c r="L76" i="12"/>
  <c r="L74" i="12"/>
  <c r="L73" i="12"/>
  <c r="L72" i="12"/>
  <c r="L71" i="12"/>
  <c r="L70" i="12"/>
  <c r="L69" i="12"/>
  <c r="L68" i="12"/>
  <c r="L65" i="12"/>
  <c r="L64" i="12"/>
  <c r="L63" i="12"/>
  <c r="L62" i="12"/>
  <c r="L61" i="12"/>
  <c r="L60" i="12"/>
  <c r="L59" i="12"/>
  <c r="L58" i="12"/>
  <c r="L57" i="12"/>
  <c r="L56" i="12"/>
  <c r="L54" i="12"/>
  <c r="L53" i="12"/>
  <c r="L52" i="12"/>
  <c r="L51" i="12"/>
  <c r="L49" i="12"/>
  <c r="L48" i="12"/>
  <c r="L47" i="12"/>
  <c r="L46" i="12"/>
  <c r="L45" i="12"/>
  <c r="L44" i="12"/>
  <c r="L43" i="12"/>
  <c r="L42" i="12"/>
  <c r="L41" i="12"/>
  <c r="L39" i="12"/>
  <c r="L38" i="12"/>
  <c r="L37" i="12"/>
  <c r="L36" i="12"/>
  <c r="L35" i="12"/>
  <c r="L34" i="12"/>
  <c r="L33" i="12"/>
  <c r="L32" i="12"/>
  <c r="L31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3" i="12"/>
  <c r="L12" i="12"/>
  <c r="L11" i="12"/>
  <c r="L10" i="12"/>
  <c r="L9" i="12"/>
  <c r="L8" i="12"/>
  <c r="E125" i="12"/>
  <c r="E121" i="12"/>
  <c r="E106" i="12"/>
  <c r="E105" i="12"/>
  <c r="E104" i="12"/>
  <c r="E92" i="12"/>
  <c r="E90" i="12"/>
  <c r="E88" i="12"/>
  <c r="E87" i="12"/>
  <c r="E80" i="12"/>
  <c r="E79" i="12"/>
  <c r="E72" i="12"/>
  <c r="E71" i="12"/>
  <c r="E62" i="12"/>
  <c r="E60" i="12"/>
  <c r="E26" i="12"/>
  <c r="I134" i="12"/>
  <c r="G134" i="12"/>
  <c r="L7" i="12"/>
  <c r="L83" i="11"/>
  <c r="L81" i="11"/>
  <c r="L80" i="11"/>
  <c r="L79" i="11"/>
  <c r="L78" i="11"/>
  <c r="L77" i="11"/>
  <c r="L76" i="11"/>
  <c r="L75" i="11"/>
  <c r="L73" i="11"/>
  <c r="L72" i="11"/>
  <c r="L70" i="11"/>
  <c r="L69" i="11"/>
  <c r="L68" i="11"/>
  <c r="L67" i="11"/>
  <c r="L66" i="11"/>
  <c r="L65" i="11"/>
  <c r="L63" i="11"/>
  <c r="L62" i="11"/>
  <c r="L61" i="11"/>
  <c r="L60" i="11"/>
  <c r="L59" i="11"/>
  <c r="L58" i="11"/>
  <c r="L57" i="11"/>
  <c r="L56" i="11"/>
  <c r="L54" i="11"/>
  <c r="L52" i="11"/>
  <c r="L51" i="11"/>
  <c r="L50" i="11"/>
  <c r="L49" i="11"/>
  <c r="L47" i="11"/>
  <c r="L46" i="11"/>
  <c r="L44" i="11"/>
  <c r="L43" i="11"/>
  <c r="L41" i="11"/>
  <c r="L40" i="11"/>
  <c r="L39" i="11"/>
  <c r="L37" i="11"/>
  <c r="L36" i="11"/>
  <c r="L35" i="11"/>
  <c r="L33" i="11"/>
  <c r="L32" i="11"/>
  <c r="L31" i="11"/>
  <c r="L29" i="11"/>
  <c r="L28" i="11"/>
  <c r="L27" i="11"/>
  <c r="L25" i="11"/>
  <c r="L24" i="11"/>
  <c r="L23" i="11"/>
  <c r="L21" i="11"/>
  <c r="L20" i="11"/>
  <c r="L19" i="11"/>
  <c r="L18" i="11"/>
  <c r="L16" i="11"/>
  <c r="L15" i="11"/>
  <c r="L13" i="11"/>
  <c r="L12" i="11"/>
  <c r="L11" i="11"/>
  <c r="L10" i="11"/>
  <c r="E72" i="11"/>
  <c r="E69" i="11"/>
  <c r="E51" i="11"/>
  <c r="E52" i="11" s="1"/>
  <c r="I84" i="11"/>
  <c r="G84" i="11"/>
  <c r="L7" i="11"/>
  <c r="L120" i="10"/>
  <c r="L119" i="10"/>
  <c r="L118" i="10"/>
  <c r="L117" i="10"/>
  <c r="L116" i="10"/>
  <c r="L115" i="10"/>
  <c r="L114" i="10"/>
  <c r="L112" i="10"/>
  <c r="L111" i="10"/>
  <c r="L110" i="10"/>
  <c r="L109" i="10"/>
  <c r="L107" i="10"/>
  <c r="L106" i="10"/>
  <c r="L105" i="10"/>
  <c r="L104" i="10"/>
  <c r="L103" i="10"/>
  <c r="L102" i="10"/>
  <c r="L101" i="10"/>
  <c r="L100" i="10"/>
  <c r="L98" i="10"/>
  <c r="L97" i="10"/>
  <c r="L96" i="10"/>
  <c r="L95" i="10"/>
  <c r="L93" i="10"/>
  <c r="L92" i="10"/>
  <c r="L91" i="10"/>
  <c r="L90" i="10"/>
  <c r="L89" i="10"/>
  <c r="L87" i="10"/>
  <c r="L86" i="10"/>
  <c r="L85" i="10"/>
  <c r="L84" i="10"/>
  <c r="L82" i="10"/>
  <c r="L81" i="10"/>
  <c r="L80" i="10"/>
  <c r="L79" i="10"/>
  <c r="L77" i="10"/>
  <c r="L76" i="10"/>
  <c r="L75" i="10"/>
  <c r="L74" i="10"/>
  <c r="L73" i="10"/>
  <c r="L72" i="10"/>
  <c r="L71" i="10"/>
  <c r="L70" i="10"/>
  <c r="L69" i="10"/>
  <c r="L68" i="10"/>
  <c r="L67" i="10"/>
  <c r="L65" i="10"/>
  <c r="L64" i="10"/>
  <c r="L63" i="10"/>
  <c r="L62" i="10"/>
  <c r="L61" i="10"/>
  <c r="L60" i="10"/>
  <c r="L58" i="10"/>
  <c r="L57" i="10"/>
  <c r="L56" i="10"/>
  <c r="L54" i="10"/>
  <c r="L53" i="10"/>
  <c r="L52" i="10"/>
  <c r="L51" i="10"/>
  <c r="L50" i="10"/>
  <c r="L49" i="10"/>
  <c r="L48" i="10"/>
  <c r="L46" i="10"/>
  <c r="L45" i="10"/>
  <c r="L44" i="10"/>
  <c r="L43" i="10"/>
  <c r="L42" i="10"/>
  <c r="L41" i="10"/>
  <c r="L40" i="10"/>
  <c r="L38" i="10"/>
  <c r="L37" i="10"/>
  <c r="L35" i="10"/>
  <c r="L34" i="10"/>
  <c r="L33" i="10"/>
  <c r="L31" i="10"/>
  <c r="L30" i="10"/>
  <c r="L29" i="10"/>
  <c r="L27" i="10"/>
  <c r="L26" i="10"/>
  <c r="L25" i="10"/>
  <c r="L23" i="10"/>
  <c r="L22" i="10"/>
  <c r="L21" i="10"/>
  <c r="L19" i="10"/>
  <c r="L18" i="10"/>
  <c r="L17" i="10"/>
  <c r="L16" i="10"/>
  <c r="L15" i="10"/>
  <c r="L13" i="10"/>
  <c r="L12" i="10"/>
  <c r="L11" i="10"/>
  <c r="L10" i="10"/>
  <c r="E65" i="10"/>
  <c r="E61" i="10"/>
  <c r="E62" i="10" s="1"/>
  <c r="E60" i="10"/>
  <c r="I121" i="10"/>
  <c r="G121" i="10"/>
  <c r="L7" i="10"/>
  <c r="L71" i="9"/>
  <c r="L70" i="9"/>
  <c r="L69" i="9"/>
  <c r="L68" i="9"/>
  <c r="L67" i="9"/>
  <c r="L66" i="9"/>
  <c r="L64" i="9"/>
  <c r="L63" i="9"/>
  <c r="L61" i="9"/>
  <c r="L60" i="9"/>
  <c r="L59" i="9"/>
  <c r="L58" i="9"/>
  <c r="L57" i="9"/>
  <c r="L56" i="9"/>
  <c r="L55" i="9"/>
  <c r="L53" i="9"/>
  <c r="L52" i="9"/>
  <c r="L51" i="9"/>
  <c r="L50" i="9"/>
  <c r="L49" i="9"/>
  <c r="L48" i="9"/>
  <c r="L47" i="9"/>
  <c r="L46" i="9"/>
  <c r="L45" i="9"/>
  <c r="L44" i="9"/>
  <c r="L43" i="9"/>
  <c r="L42" i="9"/>
  <c r="L40" i="9"/>
  <c r="L39" i="9"/>
  <c r="L37" i="9"/>
  <c r="L36" i="9"/>
  <c r="L35" i="9"/>
  <c r="L34" i="9"/>
  <c r="L32" i="9"/>
  <c r="L31" i="9"/>
  <c r="L30" i="9"/>
  <c r="L29" i="9"/>
  <c r="L28" i="9"/>
  <c r="L26" i="9"/>
  <c r="L24" i="9"/>
  <c r="L23" i="9"/>
  <c r="L21" i="9"/>
  <c r="L20" i="9"/>
  <c r="L18" i="9"/>
  <c r="L17" i="9"/>
  <c r="L15" i="9"/>
  <c r="L14" i="9"/>
  <c r="L12" i="9"/>
  <c r="L11" i="9"/>
  <c r="L9" i="9"/>
  <c r="E42" i="9"/>
  <c r="E32" i="9"/>
  <c r="E31" i="9"/>
  <c r="E29" i="9"/>
  <c r="E28" i="9"/>
  <c r="I72" i="9"/>
  <c r="G72" i="9"/>
  <c r="L8" i="9"/>
  <c r="L17" i="13" l="1"/>
  <c r="L19" i="13" s="1"/>
  <c r="L21" i="13" s="1"/>
  <c r="L22" i="13" s="1"/>
  <c r="L23" i="13" s="1"/>
  <c r="L134" i="12"/>
  <c r="L136" i="12" s="1"/>
  <c r="L138" i="12" s="1"/>
  <c r="L139" i="12" s="1"/>
  <c r="L140" i="12" s="1"/>
  <c r="L84" i="11"/>
  <c r="L86" i="11" s="1"/>
  <c r="L88" i="11" s="1"/>
  <c r="L121" i="10"/>
  <c r="L123" i="10" s="1"/>
  <c r="L125" i="10" s="1"/>
  <c r="L126" i="10" s="1"/>
  <c r="L127" i="10" s="1"/>
  <c r="L72" i="9"/>
  <c r="L74" i="9" s="1"/>
  <c r="L76" i="9" s="1"/>
  <c r="L77" i="9" s="1"/>
  <c r="L78" i="9" s="1"/>
  <c r="L89" i="11" l="1"/>
  <c r="L90" i="11" s="1"/>
  <c r="L134" i="8" l="1"/>
  <c r="L133" i="8"/>
  <c r="L132" i="8"/>
  <c r="L131" i="8"/>
  <c r="L129" i="8"/>
  <c r="L128" i="8"/>
  <c r="L127" i="8"/>
  <c r="L126" i="8"/>
  <c r="L124" i="8"/>
  <c r="L123" i="8"/>
  <c r="L122" i="8"/>
  <c r="L120" i="8"/>
  <c r="L119" i="8"/>
  <c r="L118" i="8"/>
  <c r="L116" i="8"/>
  <c r="L115" i="8"/>
  <c r="L114" i="8"/>
  <c r="L113" i="8"/>
  <c r="L111" i="8"/>
  <c r="L110" i="8"/>
  <c r="L109" i="8"/>
  <c r="L108" i="8"/>
  <c r="L107" i="8"/>
  <c r="L105" i="8"/>
  <c r="L104" i="8"/>
  <c r="L103" i="8"/>
  <c r="L102" i="8"/>
  <c r="L101" i="8"/>
  <c r="L99" i="8"/>
  <c r="L98" i="8"/>
  <c r="L97" i="8"/>
  <c r="L96" i="8"/>
  <c r="L95" i="8"/>
  <c r="L93" i="8"/>
  <c r="L92" i="8"/>
  <c r="L91" i="8"/>
  <c r="L90" i="8"/>
  <c r="L89" i="8"/>
  <c r="L87" i="8"/>
  <c r="L86" i="8"/>
  <c r="L85" i="8"/>
  <c r="L84" i="8"/>
  <c r="L83" i="8"/>
  <c r="L82" i="8"/>
  <c r="L80" i="8"/>
  <c r="L79" i="8"/>
  <c r="L78" i="8"/>
  <c r="L77" i="8"/>
  <c r="L76" i="8"/>
  <c r="L75" i="8"/>
  <c r="L73" i="8"/>
  <c r="L72" i="8"/>
  <c r="L71" i="8"/>
  <c r="L70" i="8"/>
  <c r="L69" i="8"/>
  <c r="L67" i="8"/>
  <c r="L66" i="8"/>
  <c r="L65" i="8"/>
  <c r="L64" i="8"/>
  <c r="L63" i="8"/>
  <c r="L61" i="8"/>
  <c r="L60" i="8"/>
  <c r="L59" i="8"/>
  <c r="L58" i="8"/>
  <c r="L57" i="8"/>
  <c r="L56" i="8"/>
  <c r="L54" i="8"/>
  <c r="L53" i="8"/>
  <c r="L52" i="8"/>
  <c r="L51" i="8"/>
  <c r="L50" i="8"/>
  <c r="L49" i="8"/>
  <c r="L47" i="8"/>
  <c r="L46" i="8"/>
  <c r="L45" i="8"/>
  <c r="L43" i="8"/>
  <c r="L42" i="8"/>
  <c r="L41" i="8"/>
  <c r="L39" i="8"/>
  <c r="L38" i="8"/>
  <c r="L37" i="8"/>
  <c r="L36" i="8"/>
  <c r="L33" i="8"/>
  <c r="L32" i="8"/>
  <c r="L30" i="8"/>
  <c r="L29" i="8"/>
  <c r="L28" i="8"/>
  <c r="L27" i="8"/>
  <c r="L25" i="8"/>
  <c r="E134" i="8"/>
  <c r="E38" i="8"/>
  <c r="E37" i="8"/>
  <c r="E36" i="8"/>
  <c r="E43" i="8"/>
  <c r="E27" i="8"/>
  <c r="L20" i="8"/>
  <c r="L19" i="8"/>
  <c r="L18" i="8"/>
  <c r="L17" i="8"/>
  <c r="L16" i="8"/>
  <c r="E12" i="8"/>
  <c r="E12" i="1"/>
  <c r="E11" i="1"/>
  <c r="I135" i="8"/>
  <c r="G135" i="8"/>
  <c r="L24" i="8"/>
  <c r="L23" i="8"/>
  <c r="L22" i="8"/>
  <c r="L21" i="8"/>
  <c r="L14" i="8"/>
  <c r="L13" i="8"/>
  <c r="L12" i="8"/>
  <c r="L10" i="8"/>
  <c r="L9" i="8"/>
  <c r="L8" i="8"/>
  <c r="L7" i="8"/>
  <c r="L22" i="1"/>
  <c r="I22" i="1"/>
  <c r="G22" i="1"/>
  <c r="L21" i="1"/>
  <c r="L20" i="1"/>
  <c r="L19" i="1"/>
  <c r="L18" i="1"/>
  <c r="L17" i="1"/>
  <c r="L14" i="1"/>
  <c r="L13" i="1"/>
  <c r="L12" i="1"/>
  <c r="L11" i="1"/>
  <c r="L10" i="1"/>
  <c r="L9" i="1"/>
  <c r="L8" i="1"/>
  <c r="L7" i="1"/>
  <c r="E20" i="1"/>
  <c r="E19" i="1"/>
  <c r="D11" i="7"/>
  <c r="L135" i="8" l="1"/>
  <c r="L137" i="8" s="1"/>
  <c r="L139" i="8" s="1"/>
  <c r="E14" i="1"/>
  <c r="L140" i="8" l="1"/>
  <c r="L141" i="8" s="1"/>
  <c r="L24" i="1" l="1"/>
  <c r="L26" i="1" s="1"/>
  <c r="L27" i="1" l="1"/>
  <c r="L28" i="1" l="1"/>
</calcChain>
</file>

<file path=xl/sharedStrings.xml><?xml version="1.0" encoding="utf-8"?>
<sst xmlns="http://schemas.openxmlformats.org/spreadsheetml/2006/main" count="1448" uniqueCount="571">
  <si>
    <t>#</t>
  </si>
  <si>
    <t xml:space="preserve"> </t>
  </si>
  <si>
    <t>დღგ 18%</t>
  </si>
  <si>
    <t>მთლიანი ღირებულება</t>
  </si>
  <si>
    <t>რაოდენობა</t>
  </si>
  <si>
    <t>მასალა</t>
  </si>
  <si>
    <t>ჯამი</t>
  </si>
  <si>
    <t>ხელფასი</t>
  </si>
  <si>
    <t>მ2</t>
  </si>
  <si>
    <t>სამუშაოთა ჩამონათვალი</t>
  </si>
  <si>
    <t>მანქანა-მექანიზმები</t>
  </si>
  <si>
    <t>ერთ. ფასი</t>
  </si>
  <si>
    <t>ჯამი
(ლარი)</t>
  </si>
  <si>
    <t>განზომილება</t>
  </si>
  <si>
    <t>დემონტაჟი</t>
  </si>
  <si>
    <t>მიწის სამუშაოები</t>
  </si>
  <si>
    <t>მ3</t>
  </si>
  <si>
    <t>კონსტრუქციული ელემენტები</t>
  </si>
  <si>
    <t>m3</t>
  </si>
  <si>
    <t>ტ</t>
  </si>
  <si>
    <t>კგ</t>
  </si>
  <si>
    <t>ზედნადები ხარჯი</t>
  </si>
  <si>
    <t>გეგმიური დაგროვება</t>
  </si>
  <si>
    <t>2.2.1</t>
  </si>
  <si>
    <t>2.1.1</t>
  </si>
  <si>
    <t>2.2.2</t>
  </si>
  <si>
    <t>2.1.2</t>
  </si>
  <si>
    <t>2.1.3</t>
  </si>
  <si>
    <t>2.1.4</t>
  </si>
  <si>
    <t>2.3.1</t>
  </si>
  <si>
    <t>2.3.2</t>
  </si>
  <si>
    <t>2.3.3</t>
  </si>
  <si>
    <t>ვერტიკალური გეგმარება</t>
  </si>
  <si>
    <t>2.4.1</t>
  </si>
  <si>
    <t>შენიშვნა:
1. ყველა სამუშაო უნდა შესრულდეს შემსრულებლის რესურსებით (მასალა, მუშახელი, მანქანა-მექნიზმები).</t>
  </si>
  <si>
    <t>t</t>
  </si>
  <si>
    <t>2.2.3</t>
  </si>
  <si>
    <t>2.4.2</t>
  </si>
  <si>
    <t>მთლიანი ღირებულება (დღგ-ს ჩათვლით)</t>
  </si>
  <si>
    <t>საწყობის მშენებლობა</t>
  </si>
  <si>
    <t>A - სადემონტაჟო სამუშაოები და ვერტიკალური გეგმარება</t>
  </si>
  <si>
    <t>C - საწყობის შენობა. არქიტექტურული ნაწილი.</t>
  </si>
  <si>
    <t>B - საწყობის შენობა. სამშენებლო ნაწილი.</t>
  </si>
  <si>
    <t>D - საკონტროლო გამშვები შენობა-ნაგებობა.</t>
  </si>
  <si>
    <t>F - გარე სამუშაოები</t>
  </si>
  <si>
    <t>G - ტერიტორიის კეთილმოწყობა</t>
  </si>
  <si>
    <r>
      <rPr>
        <b/>
        <sz val="14"/>
        <color rgb="FFFF0000"/>
        <rFont val="Sylfaen"/>
        <family val="1"/>
      </rPr>
      <t>A - სადემონტაჟო სამუშაოები და ვერტიკალური გეგმარება.</t>
    </r>
    <r>
      <rPr>
        <b/>
        <sz val="14"/>
        <rFont val="Sylfaen"/>
        <family val="1"/>
      </rPr>
      <t xml:space="preserve">
სამუშაოთა ჩამონათვალი</t>
    </r>
  </si>
  <si>
    <t>ტერიტორიაზე არსებული მონ. რ/ბ ღობის დემონტაჟი (18 მ.)</t>
  </si>
  <si>
    <t>ტერიტორიაზე არსებული მონ. რ/ბ დამჭერი კედლის დემონტაჟი (10 მ.)</t>
  </si>
  <si>
    <t>ტერიტორიაზე არსებული პანელური ღობის დემონტაჟი (შემდგომი გამოყენებისთვის)</t>
  </si>
  <si>
    <t>გრძ.მ.</t>
  </si>
  <si>
    <t>ტერიტორიაზე არსებული ბეტონის სანიაღვრე არხის დემონტაჟი (118 მ. h=1100 მმ. სიგანე 400 მმ.)</t>
  </si>
  <si>
    <t>ტერიტორიაზე არსებული ჭების დემონტაჟი (4 ც.)</t>
  </si>
  <si>
    <t>არსებულია ბეტონის საფარის მოხსნა h=0.2 მ. 796 მ2</t>
  </si>
  <si>
    <t>ასფალტის საფარის მოხსნა სისქ. 10 სმ. (2826 მ2)</t>
  </si>
  <si>
    <t>სამშენებლო ნარჩენების (ბეტონი, ასფალტი) დატვირთვა ავტოთვითმცლელებზე, ტრანსპორტირება უახლოეს სანაყარომდე და განთავსება მოქმედი რეგულაციების დაცვით.</t>
  </si>
  <si>
    <r>
      <t xml:space="preserve">ტერიტორიაზე არსებული სატუმბი შენობის (6.4x4.0x3.3) დემონტაჟი </t>
    </r>
    <r>
      <rPr>
        <i/>
        <sz val="11"/>
        <color rgb="FFFF0000"/>
        <rFont val="Sylfaen"/>
        <family val="1"/>
      </rPr>
      <t>(დაანგარიშებულია შენობის მოცულობა)</t>
    </r>
  </si>
  <si>
    <r>
      <t xml:space="preserve">ტერიტორიაზე არსებული რეზერვუარის შენობის დემონტაჟი (29.9x4.0x3.3) </t>
    </r>
    <r>
      <rPr>
        <i/>
        <sz val="11"/>
        <color rgb="FFFF0000"/>
        <rFont val="Sylfaen"/>
        <family val="1"/>
      </rPr>
      <t>(დაანგარიშებულია შენობის მოცულობა)</t>
    </r>
  </si>
  <si>
    <t>ნაყარის მოწყობა (არსებული მოჭრილი გრუნტით) და დატკეპნა მოქმედი სტანდარტების შესაბამისად.</t>
  </si>
  <si>
    <t>III კატ. გრუნტის მოჭრა (ექსკავატორი, ბულდოზერი) დატვირთვა ავტოთვითმცლელებზე, ტრანსპორტირება უახლოეს სანაყარომდე და განთავსება მოქმედი რეგულაციების დაცვით.</t>
  </si>
  <si>
    <t>%</t>
  </si>
  <si>
    <r>
      <rPr>
        <b/>
        <sz val="14"/>
        <color rgb="FFFF0000"/>
        <rFont val="Sylfaen"/>
        <family val="1"/>
      </rPr>
      <t>B - საწყობის შენობა. სამშენებლო ნაწილი.</t>
    </r>
    <r>
      <rPr>
        <b/>
        <sz val="14"/>
        <rFont val="Sylfaen"/>
        <family val="1"/>
      </rPr>
      <t xml:space="preserve">
სამუშაოთა ჩამონათვალი</t>
    </r>
  </si>
  <si>
    <r>
      <t xml:space="preserve">სამშენებლო ნარჩენების დატვირთვა (მათ შორის ხელით) ავტოთვითმცლელებზე, ტრანსპორტირება უახლოეს სანაყარომდე და განთავსება მოქმედი რეგულაციების დაცვით.
</t>
    </r>
    <r>
      <rPr>
        <i/>
        <sz val="11"/>
        <color rgb="FFFF0000"/>
        <rFont val="Sylfaen"/>
        <family val="1"/>
      </rPr>
      <t>(პუნქტი 1.5 და 1.6 გამრავლებულია 0.328 კოეფიციენტზე, სტანდარტის შესაბამისად).</t>
    </r>
    <r>
      <rPr>
        <i/>
        <sz val="11"/>
        <rFont val="Sylfaen"/>
        <family val="1"/>
      </rPr>
      <t xml:space="preserve"> იხილეთ ფორმულა</t>
    </r>
  </si>
  <si>
    <t>III კატ. გრუნტის დამუშავება ქვაბულში, დატვირთვა ავტოთვითმცლელებზე, ტრანსპორტირება უახლოეს სანაყარომდე და განთავსება მოქმედი რეგულაციების დაცვით.</t>
  </si>
  <si>
    <t>ქვაბულში ნახაზის შესაბამის ადგილებში ბალასტის გაშლა და დატკეპნა მოქმედი სტანდარტების შესაბამისად.</t>
  </si>
  <si>
    <t>არმირება D14 მმ A500C</t>
  </si>
  <si>
    <t>არმირება D8 მმ A240C</t>
  </si>
  <si>
    <t>მონ. რ/ბ  წერტილოვანი საძირკვლების მოწყობა</t>
  </si>
  <si>
    <t>B15 ბეტონის მომზადება</t>
  </si>
  <si>
    <t>B25 მონ. ბეტონი</t>
  </si>
  <si>
    <t>მონ. რ/ბ  რანდკოჭების მოწყობა</t>
  </si>
  <si>
    <t>2.2.4</t>
  </si>
  <si>
    <t>არმირება D18 მმ A500C</t>
  </si>
  <si>
    <t>2.3.4</t>
  </si>
  <si>
    <t>მონ. რ/ბ  ლენტური საძირკველის მოწყობა</t>
  </si>
  <si>
    <t>არმირება D10 მმ A500C</t>
  </si>
  <si>
    <t>არმირება D12 მმ A500C</t>
  </si>
  <si>
    <t>გრუნტზე მოწყობილი მონ. რ/ბ ფილა</t>
  </si>
  <si>
    <t>2.4.3</t>
  </si>
  <si>
    <t>2.4.4</t>
  </si>
  <si>
    <t>არმირება D8 მმ A500C</t>
  </si>
  <si>
    <t>საძირკვლების ჰიდროიზოლაცია</t>
  </si>
  <si>
    <t>2.5.1</t>
  </si>
  <si>
    <r>
      <t xml:space="preserve">ფილის ქვეშ პოლიეთილენის დაგება (2 ფენა)
</t>
    </r>
    <r>
      <rPr>
        <i/>
        <sz val="11"/>
        <color rgb="FFFF0000"/>
        <rFont val="Sylfaen"/>
        <family val="1"/>
      </rPr>
      <t>ფართობი დათვლილია დასაფარი ფართობის მიხედვით. მასალაში გაითვალისწინეთ გადადების ფართობიც (12%)</t>
    </r>
  </si>
  <si>
    <r>
      <t xml:space="preserve">2 ფენა რუბეროიდის მოწყობა საძირკვლების გრუნტთან შეხების ზედაპირებზე.
</t>
    </r>
    <r>
      <rPr>
        <i/>
        <sz val="11"/>
        <color rgb="FFFF0000"/>
        <rFont val="Sylfaen"/>
        <family val="1"/>
      </rPr>
      <t>ფართობი დათვლილია დასაფარი ფართობის მიხედვით. მასალაში გაითვალისწინეთ გადადების ფართობიც (15%)</t>
    </r>
  </si>
  <si>
    <t>საყრდენი კედლის უკან ბალასტის ჩაყრა და დატკეპნა მოქმედი სტანდარტების შესაბამისად.</t>
  </si>
  <si>
    <t>ფოლადის სვეტების მოწყობა</t>
  </si>
  <si>
    <t>2.7.1</t>
  </si>
  <si>
    <t>S.T.C. -1 სვეტის მოწყობა</t>
  </si>
  <si>
    <t>2.7.1.1</t>
  </si>
  <si>
    <t>2.7.1.2</t>
  </si>
  <si>
    <t>შველერი N30</t>
  </si>
  <si>
    <t>ფოლადის ფურცლები</t>
  </si>
  <si>
    <t>2.7.1.3</t>
  </si>
  <si>
    <t>2.7.1.4</t>
  </si>
  <si>
    <t>კუთხოვანა 140x9</t>
  </si>
  <si>
    <t>2.7.2</t>
  </si>
  <si>
    <t>სვეტების (S.T.C. -2; 3; 4; 5; 6; 7; 8; 9; 10; 11) მოწყობა</t>
  </si>
  <si>
    <t>კომპლ.</t>
  </si>
  <si>
    <t>2.7.2.1</t>
  </si>
  <si>
    <t>2.7.2.2</t>
  </si>
  <si>
    <t>2.7.2.3</t>
  </si>
  <si>
    <t>პოზ. N 10 ორტესებრი N20</t>
  </si>
  <si>
    <t>პოზ. N 2; 3; 4; 5; 6; 7; 8; 9; 11 ორტესებრი N36</t>
  </si>
  <si>
    <t>სამონტაჟო ელემენტები და სხვა მასალა</t>
  </si>
  <si>
    <t>ელ. ოთახის ფოლადის ელემენტები</t>
  </si>
  <si>
    <t>კვადრატული მილი 160x4</t>
  </si>
  <si>
    <t>ორტესებრი N22</t>
  </si>
  <si>
    <t>კვადრატული მილი 120x80x3</t>
  </si>
  <si>
    <t>2.8.1</t>
  </si>
  <si>
    <t>2.8.2</t>
  </si>
  <si>
    <t>2.8.3</t>
  </si>
  <si>
    <t>კვადრატული მილი 100x100x6</t>
  </si>
  <si>
    <t>კვადრატული მილი 80x80x4</t>
  </si>
  <si>
    <t>კვადრატული მილი 50x50x3</t>
  </si>
  <si>
    <t>კუთხოვანა 125x125x8</t>
  </si>
  <si>
    <t>ფოლადის ფურცელი 4/8/10/14 მმ</t>
  </si>
  <si>
    <t>ჭანჭიკი, საყელური, ქანჩი (პროექტის მიხედვით) და სხვა მასალა</t>
  </si>
  <si>
    <t>2.9.1</t>
  </si>
  <si>
    <t>2.9.5</t>
  </si>
  <si>
    <t>2.9.2</t>
  </si>
  <si>
    <t>2.9.3</t>
  </si>
  <si>
    <t>2.9.4</t>
  </si>
  <si>
    <t>2.9.6</t>
  </si>
  <si>
    <t>S.T.T.-1 (4 ც.) ლითონის წამწეს მოწყობა</t>
  </si>
  <si>
    <t>S.T.T.-2 (4 ც.) ლითონის წამწეს მოწყობა</t>
  </si>
  <si>
    <t>2.10.1</t>
  </si>
  <si>
    <t>2.10.2</t>
  </si>
  <si>
    <t>2.10.3</t>
  </si>
  <si>
    <t>2.10.4</t>
  </si>
  <si>
    <t>2.10.5</t>
  </si>
  <si>
    <t>2.10.6</t>
  </si>
  <si>
    <t>S.T.T.-3 (4 ც.) ლითონის წამწეს მოწყობა</t>
  </si>
  <si>
    <t>2.11.1</t>
  </si>
  <si>
    <t>2.11.2</t>
  </si>
  <si>
    <t>2.11.3</t>
  </si>
  <si>
    <t>2.11.4</t>
  </si>
  <si>
    <t>2.11.5</t>
  </si>
  <si>
    <t>ფოლადის ფურცელი 4/10/ მმ</t>
  </si>
  <si>
    <t>S.T.T.-4 (5 ც.) ლითონის წამწეს მოწყობა</t>
  </si>
  <si>
    <t>2.12.1</t>
  </si>
  <si>
    <t>2.12.2</t>
  </si>
  <si>
    <t>2.12.3</t>
  </si>
  <si>
    <t>2.12.4</t>
  </si>
  <si>
    <t>2.12.5</t>
  </si>
  <si>
    <t>2.13.1</t>
  </si>
  <si>
    <t>2.13.2</t>
  </si>
  <si>
    <t>2.13.3</t>
  </si>
  <si>
    <t>2.13.4</t>
  </si>
  <si>
    <t>2.13.5</t>
  </si>
  <si>
    <t>2.13.6</t>
  </si>
  <si>
    <t>S.T.T.-5 (5 ც.) ლითონის წამწეს მოწყობა</t>
  </si>
  <si>
    <t>S.T.T.-6 (5 ც.) ლითონის წამწეს მოწყობა</t>
  </si>
  <si>
    <t>2.14.1</t>
  </si>
  <si>
    <t>2.14.2</t>
  </si>
  <si>
    <t>2.14.3</t>
  </si>
  <si>
    <t>2.14.4</t>
  </si>
  <si>
    <t>2.14.5</t>
  </si>
  <si>
    <t>2.14.6</t>
  </si>
  <si>
    <t>S.T.T.-7 (5 ც.) ლითონის წამწეს მოწყობა</t>
  </si>
  <si>
    <t>2.15.1</t>
  </si>
  <si>
    <t>2.15.2</t>
  </si>
  <si>
    <t>2.15.3</t>
  </si>
  <si>
    <t>2.15.4</t>
  </si>
  <si>
    <t>2.15.5</t>
  </si>
  <si>
    <t>S.T.T.-8 (4 ც.) ლითონის წამწეს მოწყობა</t>
  </si>
  <si>
    <t>2.16.1</t>
  </si>
  <si>
    <t>2.16.2</t>
  </si>
  <si>
    <t>2.16.3</t>
  </si>
  <si>
    <t>2.16.4</t>
  </si>
  <si>
    <t>2.16.5</t>
  </si>
  <si>
    <t>S.T.T.-9 (1 ც.) ლითონის წამწეს მოწყობა</t>
  </si>
  <si>
    <t>2.17.1</t>
  </si>
  <si>
    <t>2.17.2</t>
  </si>
  <si>
    <t>2.17.3</t>
  </si>
  <si>
    <t>2.17.4</t>
  </si>
  <si>
    <t>2.17.5</t>
  </si>
  <si>
    <t>2.18.1</t>
  </si>
  <si>
    <t>2.18.2</t>
  </si>
  <si>
    <t>2.18.3</t>
  </si>
  <si>
    <t>2.18.4</t>
  </si>
  <si>
    <t>2.18.5</t>
  </si>
  <si>
    <t>S.T.T.-10 (2 ც.) ლითონის წამწეს მოწყობა</t>
  </si>
  <si>
    <t>2.19.1</t>
  </si>
  <si>
    <t>2.19.2</t>
  </si>
  <si>
    <t>2.19.4</t>
  </si>
  <si>
    <t>2.19.5</t>
  </si>
  <si>
    <t>ფოლადის ფურცელი 4/10 მმ</t>
  </si>
  <si>
    <t>ST.B.-1;2;3;4;5;6;7;8;9;10;11;12;13;14;15;16 ლითონის სვეტებს გამკრავი კოჭების მოწყპბა</t>
  </si>
  <si>
    <t>S.T.G.-1;2;3;4;5;6;7;8;9;10;11 ლითონის სვეტებს შორის გამკრავი ფერმების მოწყობა</t>
  </si>
  <si>
    <t>2.20.1</t>
  </si>
  <si>
    <t>2.20.2</t>
  </si>
  <si>
    <t>2.20.3</t>
  </si>
  <si>
    <t>ორტესებრი N 55Б1</t>
  </si>
  <si>
    <t>ფოლადის ფურცელი 8; 12 მმ</t>
  </si>
  <si>
    <t>ST.D.-1;2;3;4;5;6 სახურავის დახრილი კოჭების მოწყობა</t>
  </si>
  <si>
    <t>2.21.1</t>
  </si>
  <si>
    <t>2.21.2</t>
  </si>
  <si>
    <t>2.21.3</t>
  </si>
  <si>
    <t>ორტესებრი N 27ДБ1</t>
  </si>
  <si>
    <t>2.22.1</t>
  </si>
  <si>
    <t>2.22.2</t>
  </si>
  <si>
    <t>2.22.3</t>
  </si>
  <si>
    <t>ლითონის კიბის მოწყობა (ელ. ოთახისთვის)</t>
  </si>
  <si>
    <t>შველერი N20</t>
  </si>
  <si>
    <t>ფოლადის ფურცელი - 166x5</t>
  </si>
  <si>
    <t>კუთხოვანა 50x4; 50x6</t>
  </si>
  <si>
    <t>2.22.4</t>
  </si>
  <si>
    <t>სამონტაჟო ელემენტებიო და სხვა მასალა</t>
  </si>
  <si>
    <t>ფასადის ფოლადის ელემენტების მოწყობა</t>
  </si>
  <si>
    <t>2.23.1</t>
  </si>
  <si>
    <t>2.23.2</t>
  </si>
  <si>
    <t>2.23.3</t>
  </si>
  <si>
    <t>შველერი N16</t>
  </si>
  <si>
    <t>კვადრატული მილი 80x4</t>
  </si>
  <si>
    <t>ლითონის კონსტრუქციების შეღებვა ანტიკოროზიული ლაქით</t>
  </si>
  <si>
    <r>
      <rPr>
        <b/>
        <sz val="14"/>
        <color rgb="FFFF0000"/>
        <rFont val="Sylfaen"/>
        <family val="1"/>
      </rPr>
      <t>C - საწყობის შენობა. არქიტექტურული ნაწილი.</t>
    </r>
    <r>
      <rPr>
        <b/>
        <sz val="14"/>
        <rFont val="Sylfaen"/>
        <family val="1"/>
      </rPr>
      <t xml:space="preserve">
სამუშაოთა ჩამონათვალი</t>
    </r>
  </si>
  <si>
    <t>სენდვიჩ პანელების კედლები და გადახურვები</t>
  </si>
  <si>
    <t>ექსტერიერის კედლების მოწყობა სენდვიჩ პანელებით სისქ. 80 მმ.</t>
  </si>
  <si>
    <t>1.1.1</t>
  </si>
  <si>
    <t>1.1.2</t>
  </si>
  <si>
    <t>სენდვიჩ პანელი სისქ. 80 მმ.</t>
  </si>
  <si>
    <t>მოჩარჩოება, სამონტაჟო ელემენტები და სხვა მასალა</t>
  </si>
  <si>
    <t>ექსტერიერის კედლების მოწყობა სენდვიჩ პანელებით სისქ. 100 მმ.</t>
  </si>
  <si>
    <t>1.2.1</t>
  </si>
  <si>
    <t>1.2.2</t>
  </si>
  <si>
    <t>1.3.1</t>
  </si>
  <si>
    <t>1.3.2</t>
  </si>
  <si>
    <t>ინტერიერის კედლების მოწყობა სენდვიჩ პანელებით სისქ. 100 მმ.</t>
  </si>
  <si>
    <t>სენდვიჩ პანელი სისქ. 100 მმ.</t>
  </si>
  <si>
    <t>ინტერიერის კედლების მოწყობა სენდვიჩ პანელებით სისქ. 80 მმ.</t>
  </si>
  <si>
    <t>1.4.1</t>
  </si>
  <si>
    <t>1.4.2</t>
  </si>
  <si>
    <t>1.5.1</t>
  </si>
  <si>
    <t>1.5.2</t>
  </si>
  <si>
    <t>ინტერიერის ჭერის მოწყობა სენდვიჩ პანელებით სისქ. 80 მმ.</t>
  </si>
  <si>
    <t>1.6.1</t>
  </si>
  <si>
    <t>1.6.2</t>
  </si>
  <si>
    <t>სახურავის მოწყობა სენდვიჩ პანელებით სისქ. 100 მმ.</t>
  </si>
  <si>
    <t>ბლოკის კედლები</t>
  </si>
  <si>
    <t>კედლების წყობა ბეტონის ბლოკით სისქ. 20 სმ. (185 მ2)</t>
  </si>
  <si>
    <t>კარ-ფანჯარა, ვიტრაჟები</t>
  </si>
  <si>
    <t>სამრეწველო ლითონის ერთფრთიანი კარების მოწყობა საპანიკო ბერკეტით, შვეიცარით, ცეცხლმედეგობა 60 წთ. (ლ.კ-01 -2ც.) (იხ. პროექტი) RAL 9007 (ჩარჩოების თუნუქით შეფუთვით).</t>
  </si>
  <si>
    <t>სამრეწველო ლითონის ერთფრთიანი კარების მოწყობა დარტყმის დამცავი ფირფიტით, შვეიცარით, კარის შემაჩერებელით, ცეცხლმედეგობა 60 წთ. (ლ.კ-02 -2ც. ლ.კ-03 -5ც. ლ.კ-04 -1ც.) (იხ. პროექტი) RAL 5008 (ჩარჩოების თუნუქით შეფუთვით).</t>
  </si>
  <si>
    <t>ლითონის სამრეწველო კარის 601N მოწყობა, მაღლა გაღებით (ს.კ.-01 -11ც.) ცეცხლმედეგობა 60 წთ. (ჩარჩოების თუნუქით შეფუთვით).</t>
  </si>
  <si>
    <t>სამრეწველო მაღლა გაღებადი სექციური კარი (ვ.კ.-01 -5ც.), ცეცხლმედეგობა 60 წთ.</t>
  </si>
  <si>
    <t>ალუმინის პროფილის ფანჯრების მოწყობა (ლ.ფ-01; ფ-02;)</t>
  </si>
  <si>
    <t>იატაკები</t>
  </si>
  <si>
    <t>m2</t>
  </si>
  <si>
    <t>ბეტონის იატაკის მორკინვა (sikafloor -3 QuartzTop), ხარჯი 6 კგ/მ2</t>
  </si>
  <si>
    <t>იატაკზე ჰიდროსაიზოლაციო მემბრანის მოწყობა</t>
  </si>
  <si>
    <t>იატაკზე კერამიკული ფილების დაგება</t>
  </si>
  <si>
    <t>კერამიკული ფილის პლინტუსების მოწყობა (h=0.1 მ.)</t>
  </si>
  <si>
    <t>ექსტერიერის მოსახვითი სამუშაოები</t>
  </si>
  <si>
    <t>ექსტერიერის ლესვა ქვ/ცემენტის ხსნარით</t>
  </si>
  <si>
    <t>ექსტერიერის შეღებვა წყალმედეგი საღებავით RAL 9007</t>
  </si>
  <si>
    <t>წყალსაწრეტი სისტემა</t>
  </si>
  <si>
    <t>წყალსაწრეტი სისტემის მოწყობა</t>
  </si>
  <si>
    <t>6.1.1</t>
  </si>
  <si>
    <t>6.1.2</t>
  </si>
  <si>
    <t>თეთრად დაფერილი თუნუქის მილი 100x100 მმ</t>
  </si>
  <si>
    <t>თეთრად დაფერილი თუნუქის მილი 150x150 მმ</t>
  </si>
  <si>
    <t>თეთრად დაფერილი თუნუქის ღარი 100x100 მმ</t>
  </si>
  <si>
    <t>თეთრად დაფერილი თუნუქის ღარი 150x150 მმ</t>
  </si>
  <si>
    <t>დაფერილი თუნუქის ძაბრი 100x100 მმ</t>
  </si>
  <si>
    <t>ც</t>
  </si>
  <si>
    <t>დაფერილი თუნუქის ძაბრი 150x150 მმ</t>
  </si>
  <si>
    <t>საწვიმარი მილის და ღარის შეუღლების ძაბრი დაფერილი თუნუქის</t>
  </si>
  <si>
    <t>დაფერილი თუნუქის მუხლი</t>
  </si>
  <si>
    <t>დაფერილი თუნუქის მუხლი 100 მმ</t>
  </si>
  <si>
    <t>დაფერილი თუნუქის მუხლი 150 მმ</t>
  </si>
  <si>
    <t>ლურსმანი, ჭანჭიკი, სამაგრი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</si>
  <si>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</si>
  <si>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</si>
  <si>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</si>
  <si>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</si>
  <si>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</si>
  <si>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</si>
  <si>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</si>
  <si>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</si>
  <si>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ფანჯრებზე მოთუთიებული თუნუქის საცრემლეების მოწყობა</t>
  </si>
  <si>
    <t>სანტექნიკური დანადგარები</t>
  </si>
  <si>
    <t>პისუარის მოწყობა</t>
  </si>
  <si>
    <t>უნიტაზი ჩამრეცხი ავზით</t>
  </si>
  <si>
    <t>შშმ პირთა უნიტაზი ჩამრეცხი ავზით (შესაბამისი აქსესუარებით).</t>
  </si>
  <si>
    <t>ხელსაბანის მოწყობა</t>
  </si>
  <si>
    <t>ხელსაბანის მოწყობა 1000x500 მმ.</t>
  </si>
  <si>
    <t>შშმ პირთა ხელსაბანის მოწყობა 1000x500 მმ.</t>
  </si>
  <si>
    <t>ხელსაბანის მოწყობა 660x480 მმ.</t>
  </si>
  <si>
    <t>შემრევის მოწყობა</t>
  </si>
  <si>
    <t>ავეჯი</t>
  </si>
  <si>
    <t>გამოსაცვლელი კარადა (ლოქერი) ზომით 300x300x1000 მმ</t>
  </si>
  <si>
    <t>გამოსაცვლელი სკამი ზომით 900x2500 მმ</t>
  </si>
  <si>
    <t>სხვადასხვა</t>
  </si>
  <si>
    <t>Dock shelter 403M ფარდის ტიპის ჰერმეტიზატორი (იხ. პროექტი)</t>
  </si>
  <si>
    <t>Dock leveller 233 ელექტროჰიდრავლიკური პლატფორმა (იხ. პროექტი)</t>
  </si>
  <si>
    <t>Dock Bumper  სამრეწველო კარის დამცავი ბუფერი, რეზინის (იხ. პროექტი)</t>
  </si>
  <si>
    <t>უსაფრთხოების ტროსის მოწყობა (ჩამაგრდეს ყოველ 3 მეტრში)</t>
  </si>
  <si>
    <t>თაროების კუთხეების დამცავი (კუთხის დამცავი)</t>
  </si>
  <si>
    <t>თაროების კუთხეების დამცავი (ჩარჩოს დამცავი) 100 გრძ.მ.</t>
  </si>
  <si>
    <r>
      <rPr>
        <b/>
        <sz val="14"/>
        <color rgb="FFFF0000"/>
        <rFont val="Sylfaen"/>
        <family val="1"/>
      </rPr>
      <t>D - საკონტროლო გამშვები შენობა-ნაგებობა.</t>
    </r>
    <r>
      <rPr>
        <b/>
        <sz val="14"/>
        <rFont val="Sylfaen"/>
        <family val="1"/>
      </rPr>
      <t xml:space="preserve">
სამუშაოთა ჩამონათვალი</t>
    </r>
  </si>
  <si>
    <t>III კატ. გრუნტის დამუშავება ქვაბულში (მათ შორის ხელით), დატვირთვა ავტოთვითმცლელებზე, ტრანსპორტირება უახლოეს სანაყარომდე და განთავსება მოქმედი რეგულაციების დაცვით.</t>
  </si>
  <si>
    <t>B15 ბეტონის მომზადება (10 სმ)</t>
  </si>
  <si>
    <t>არმირება D10; 14; 18; 22 მმ A500C</t>
  </si>
  <si>
    <t>საძირკვლის რ/ბ ფილა</t>
  </si>
  <si>
    <t>რ/ბ ფილა - B25 მონ. ბეტონი</t>
  </si>
  <si>
    <t>მონ. რ/ბ კედლები R.C.W.-1; 2</t>
  </si>
  <si>
    <t>არმირება D12; 14 მმ A500C</t>
  </si>
  <si>
    <t>მიწასთან შეხებაში მყოფი კედლების ვერტიკალური ჰიდროიზოლაცია (2 ფენა რუბეროიდი)</t>
  </si>
  <si>
    <t>საყრდენი კედლის უკან ბალასტის ჩაყრა</t>
  </si>
  <si>
    <t>2.2.5</t>
  </si>
  <si>
    <t>მონ. რ/ბ გადახურვის ფილა +528.2 ნიშნულზე</t>
  </si>
  <si>
    <t>არმირება D10; 12 მმ A500C</t>
  </si>
  <si>
    <t>მონ. რ/ბ გადახურვის ფილა +531.29 ნიშნულზე</t>
  </si>
  <si>
    <t>2.5.2</t>
  </si>
  <si>
    <t>2.5.3</t>
  </si>
  <si>
    <t>მონ. რ/ბ სვეტები C-1 (2ც); C-2 (6ც)</t>
  </si>
  <si>
    <t>არმირება D22 მმ A500C</t>
  </si>
  <si>
    <t>2.6.1</t>
  </si>
  <si>
    <t>2.6.2</t>
  </si>
  <si>
    <t>2.6.3</t>
  </si>
  <si>
    <t>მონ. რ/ბ რიგელი B.M.-1</t>
  </si>
  <si>
    <t>არმირება D18; 20 მმ A500C</t>
  </si>
  <si>
    <t>2.7.3</t>
  </si>
  <si>
    <t>დაცვის ოთახის მონ. რ/ბ კიბე</t>
  </si>
  <si>
    <t>ლითონის კიბე N1 -ის მოწყობა</t>
  </si>
  <si>
    <t>კვადრატული მილი 100x4</t>
  </si>
  <si>
    <t>2.8.4</t>
  </si>
  <si>
    <t>კვადრატული მილი 50x4</t>
  </si>
  <si>
    <t>ფოლადის ფურცელი 100x10; 267x3; 100x8</t>
  </si>
  <si>
    <t>2.8.5</t>
  </si>
  <si>
    <t>კუთხოვანა 50x6</t>
  </si>
  <si>
    <t>2.8.6</t>
  </si>
  <si>
    <t>2.8.7</t>
  </si>
  <si>
    <t>ჩასატანებელი დეტალის მოწყობა ჩ.დ.-1 (2ც)</t>
  </si>
  <si>
    <t>ლითონის კიბე N2 -ის მოწყობა</t>
  </si>
  <si>
    <t>კოჭი, ფოლადის ფურცელი 1000x3</t>
  </si>
  <si>
    <t>კოჭი, კუთხოვანა 50x6; 90x8</t>
  </si>
  <si>
    <t>ჩასატანებელი დეტალის მოწყობა ჩ.დ.-2 (2ც)</t>
  </si>
  <si>
    <t>ჩასატანებელი დეტალის მოწყობა ჩ.დ.-3 (2ც)</t>
  </si>
  <si>
    <t>c</t>
  </si>
  <si>
    <t>კედლები, ტიხრები</t>
  </si>
  <si>
    <t>კედლების მოწყობა ბეტონის ბლოკით სისქ. 20 სმ. (85 მ2)</t>
  </si>
  <si>
    <t>კედლების მოწყობა 15 სმ. სისქის ბლოკით</t>
  </si>
  <si>
    <t>ბლოკის 10 სმ. ტიხრების მოწყობა</t>
  </si>
  <si>
    <t>კარ-ფანჯარა</t>
  </si>
  <si>
    <t>ლითონის ერთფრთიანი კარის მოწყობა შვეიცარით (კ(დ)-01 -4ც.) (იხ. პროექტი) RAL 9007</t>
  </si>
  <si>
    <t>ლითონის კარების დაფარვა ანტიკოროზიული გრუნტით</t>
  </si>
  <si>
    <t>ლითონის კარების შეღებვა ზეთოვანი საღებავით</t>
  </si>
  <si>
    <t>მეტალოპლასტმასის ნახევრად შემინული კარის მოწყობა კ(დ)-02</t>
  </si>
  <si>
    <t>მეტალოპლასტმასის ყრუ კარის მოწყობა კ(დ)-03</t>
  </si>
  <si>
    <t>მეტალოპლასტმასის ფანჯრების მოწყობა ფ(დ)-01;02;03</t>
  </si>
  <si>
    <t>იატაკი (ინტერიერი და გარე ბაქნები)</t>
  </si>
  <si>
    <t>იატაკზე ქვ/ცემენტის ხსნარის მოჭიმვა სისქ. 55 მმ</t>
  </si>
  <si>
    <t>იატაკზე ქვ/ცემენტის ხსნარის მოჭიმვა სისქ. 80 მმ</t>
  </si>
  <si>
    <t>იატაკზე ქვ/ცემენტის ხსნარის მოჭიმვა სისქ. 90 მმ (ინტერიერი)</t>
  </si>
  <si>
    <t>იატაკზე ქვ/ცემენტის ხსნარის მოჭიმვა სისქ. 120 მმ</t>
  </si>
  <si>
    <t>იატაკზე ქვ/ცემენტის ხსნარის მოჭიმვა სისქ. 135 მმ</t>
  </si>
  <si>
    <t>იატაკის თბოიზოლაცია XPS-ით სისქ. 50 მმ.</t>
  </si>
  <si>
    <t>იატაკის ჰიდროიზოლაცია სველ წერტილში (წასასმელი)</t>
  </si>
  <si>
    <t>იატაკზე კერამიკული ფილების დაგება (ინტერიერი)</t>
  </si>
  <si>
    <t>იატაკზე კერამიკული ფილების დაგება (ბაქნები)</t>
  </si>
  <si>
    <t>კერამიკული ფილების პლინტუსების მოწყობა</t>
  </si>
  <si>
    <t>ბაქნების იატაკის იზოლაცია 2 ფენა ლინიკრომით</t>
  </si>
  <si>
    <t>სახურავი</t>
  </si>
  <si>
    <t>სახურავის დათბუნება XPS-ით სისქ. 50 მმ.</t>
  </si>
  <si>
    <t>სახურავზე ქვ/ცემენტის მოჭიმვა სისქ. 85 მმ.</t>
  </si>
  <si>
    <t>სახურავზე 2 ფენა ლინოკრომის მოწყობა</t>
  </si>
  <si>
    <t>პარაპეტზე მოთუთიებული თუნუქის ქუდის მოწყობა</t>
  </si>
  <si>
    <t>მ</t>
  </si>
  <si>
    <t>თეთრად დაფერილი თუნუქის მილი 100x100 მმ.</t>
  </si>
  <si>
    <t>დაფერილი თუნუქის ძაბრი</t>
  </si>
  <si>
    <t>ინტერიერის მოსახვა</t>
  </si>
  <si>
    <t>ინტერიერის კედლების ლესვა ქვ/ცემენტის ხსნარით</t>
  </si>
  <si>
    <t>ინტერიერის კედლების შეფითხვნა და შეღებვა წყალემულსიური საღებავით RAL 9003</t>
  </si>
  <si>
    <t>კედლების ჰიდროიზოლაცია სველ წერტილებში (წასასმელი)</t>
  </si>
  <si>
    <t>კედლების მოპირკეთება კერამიკული ფილებით</t>
  </si>
  <si>
    <t>არმსტრონგის შეკიდული ჭერის მოწყობა</t>
  </si>
  <si>
    <t>ფასადი</t>
  </si>
  <si>
    <t>ფასადის დათბუნება XPS-ით სისქ. 50 მმ.</t>
  </si>
  <si>
    <t>მოაჯირები</t>
  </si>
  <si>
    <t>მოაჯირის მოწყობა გალვანიზებული უჟანგავი ფოლადის მილით 48x2.6 მმ</t>
  </si>
  <si>
    <t>10.1.1</t>
  </si>
  <si>
    <t>10.1.2</t>
  </si>
  <si>
    <t>10.1.3</t>
  </si>
  <si>
    <t>გალვანიზებული უჟანგავი ფოლადის მილი 48x2.6 მმ (ჰორიზონტალური და ვერტიკალური)</t>
  </si>
  <si>
    <t>ფოლადის გვარლი D5 მმ</t>
  </si>
  <si>
    <t>გვარლის ლულის რეგულატორი</t>
  </si>
  <si>
    <t>კედლის სახელურის მოწყობა გალვანიზებული უჟანგავი ფოლადის მილით 42x2.5 მმ</t>
  </si>
  <si>
    <t>10.2.1</t>
  </si>
  <si>
    <t>10.2.2</t>
  </si>
  <si>
    <t>10.2.3</t>
  </si>
  <si>
    <t>გალვანიზებული უჟანგავი ფოლადის მილი 42x2.5 მმ</t>
  </si>
  <si>
    <t>სახელურის სამაგრი კედელზე</t>
  </si>
  <si>
    <t>სამონტაჟო უნაგირი</t>
  </si>
  <si>
    <t>ლითონის კიბის შეღებვა ზეთოვანი საღებავით RAL 5010</t>
  </si>
  <si>
    <t>კიბის საფეხურებზე მოცურების საწინააღმდეგო ლენტის მოწყობა სიგ. 100 მმ.</t>
  </si>
  <si>
    <t>ტურნიკეტის მოწყობა (CRB-220)</t>
  </si>
  <si>
    <t>მარკიზის (საჩრდილობელი) მოწყობა (8 FT.-Houstonian Awning)</t>
  </si>
  <si>
    <t>სანტექნიკური დანადგარები და ავეჯი</t>
  </si>
  <si>
    <t>სარკე 450x600 მმ (შესყიდვა+დამონტაჟება)</t>
  </si>
  <si>
    <t>თარო ბაინდერებისთვის 1000x400 მმ. H=2000 მმ.</t>
  </si>
  <si>
    <t>თარო ტანსაცმლის 600x500 მმ. H=2000 მმ.</t>
  </si>
  <si>
    <t>კომპიუტერის მაგიდა 1200x650 მმ.</t>
  </si>
  <si>
    <t>კომპიუტერის დამხმარე მაგიდა 600x500 მმ. H=600 მმ.</t>
  </si>
  <si>
    <t>საძირკვლის რ/ბ ფილა -4.6 ნიშნულზე</t>
  </si>
  <si>
    <t>არმირება D10; 14; 18 მმ A500C</t>
  </si>
  <si>
    <t>მონ. რ/ბ კედელი სისქ. 300 მმ. R.C.W.-1</t>
  </si>
  <si>
    <t>არმირება D10; 12; 14 მმ A500C</t>
  </si>
  <si>
    <t>მონ. რ/ბ კედელი სისქ. 300 მმ. R.C.W.-2</t>
  </si>
  <si>
    <t>მონ. რ/ბ გადახურვის ფილა -1.00 ნიშნულზე</t>
  </si>
  <si>
    <t>მონ. რ/ბ სვეტები C-1 (4ც)</t>
  </si>
  <si>
    <t>მონ. რ/ბ რიგელი B.M.-2</t>
  </si>
  <si>
    <t>მონ. რ/ბ გადახურვის ფილა +1.60 ნიშნულზე</t>
  </si>
  <si>
    <t>სატუმბი სადგურის მონ. რ/ბ კიბე</t>
  </si>
  <si>
    <t>კედლების მოწყობა ბეტონის ბლოკით სისქ. 20 სმ. (40 მ2)</t>
  </si>
  <si>
    <t>ლითონის ერთფრთიანი კარის მოწყობა ცხაურით (ლ.კ.ც-01 -1ც.) (იხ. პროექტი) RAL 9007</t>
  </si>
  <si>
    <t>ლითონის ორფრთიანი კარის მოწყობა ცხაურით (ლ.კ.ც-02 -1ც.) (იხ. პროექტი) RAL 9007</t>
  </si>
  <si>
    <t>იატაკზე ქვ/ცემენტის ხსნარის მოჭიმვა სისქ. 100 მმ (ქვედა ნიშნული 527.85)</t>
  </si>
  <si>
    <t>სახურავზე ქვ/ცემენტის მოჭიმვა სისქ. 90 მმ.</t>
  </si>
  <si>
    <t>ინტერიერის კედლების შეფითხვნა და შეღებვა წყალემულსიური საღებავით RAL 9010</t>
  </si>
  <si>
    <t>ჭერის ლესვა ქვ/ცემენტის ხსნარით</t>
  </si>
  <si>
    <t>ჭერის შეფითხვნა და შეღებვა წყალემულსიური საღებავით RAL 9010</t>
  </si>
  <si>
    <t>.-1 სართულის ავზების იატაკის და ჭერის ჰიდროიზოლაცია (წასასმელი), Xypex</t>
  </si>
  <si>
    <t>.-1 სართულის ავზების კედლების ჰიდროიზოლაცია (წასასმელი), Xypex</t>
  </si>
  <si>
    <t>ექსტერიერის ლესვა ქვ/ცემენტის ხსნარით (პარაპეტის შიგა მხარის ჩათვლით)</t>
  </si>
  <si>
    <r>
      <rPr>
        <b/>
        <sz val="14"/>
        <color rgb="FFFF0000"/>
        <rFont val="Sylfaen"/>
        <family val="1"/>
      </rPr>
      <t>E - სატუმბი შენობა</t>
    </r>
    <r>
      <rPr>
        <b/>
        <sz val="14"/>
        <rFont val="Sylfaen"/>
        <family val="1"/>
      </rPr>
      <t xml:space="preserve">
სამუშაოთა ჩამონათვალი</t>
    </r>
  </si>
  <si>
    <t>E - სატუმბი შენობა</t>
  </si>
  <si>
    <r>
      <rPr>
        <b/>
        <sz val="14"/>
        <color rgb="FFFF0000"/>
        <rFont val="Sylfaen"/>
        <family val="1"/>
      </rPr>
      <t xml:space="preserve">F - გარე სამუშაოები.
</t>
    </r>
    <r>
      <rPr>
        <b/>
        <sz val="14"/>
        <rFont val="Sylfaen"/>
        <family val="1"/>
      </rPr>
      <t>სამუშაოთა ჩამონათვალი</t>
    </r>
  </si>
  <si>
    <t>მიწასთან შეხებაში მყოფი კედლის ვერტიკალური ჰიდროიზოლაცია (2ფენა რუბეროიდი)</t>
  </si>
  <si>
    <t>მონ. რ/ბ სანიაღვრე არხის მოწყობა</t>
  </si>
  <si>
    <t>ლითონის პლატფორმები</t>
  </si>
  <si>
    <t>პლატფორმა N1</t>
  </si>
  <si>
    <t>4.1.1</t>
  </si>
  <si>
    <t>4.1.2</t>
  </si>
  <si>
    <t>4.1.3</t>
  </si>
  <si>
    <t>ღორღის საფუძვლის მოწყობა, 60 სმ</t>
  </si>
  <si>
    <t>4.1.4</t>
  </si>
  <si>
    <t>4.1.5</t>
  </si>
  <si>
    <t>კვადრატული მილი 150x5</t>
  </si>
  <si>
    <t>ფოლადის ფურცელი - 320x12; 320x6; 100x6; 50x6; 170x10; 1935x5; 205x5 მმ.</t>
  </si>
  <si>
    <t>კვადრატული მილი 200x140x5</t>
  </si>
  <si>
    <t>4.1.6</t>
  </si>
  <si>
    <t>4.1.7</t>
  </si>
  <si>
    <t>ლითონის მოაჯირის მოწყობა გალვანიზებული უჟანგავი ფოლადის მილით (D48x2.6 მმ.) იხ. პროექტი (მოცემულია გამზადებული მოაჯირის სიგრძე).</t>
  </si>
  <si>
    <t>გრძ.მ</t>
  </si>
  <si>
    <t>გალვანიზებული უჟანგავი ფოლადის მილით D48x2.6 მმ. (ჰორიზონტალური და ვერტიკალური)</t>
  </si>
  <si>
    <t>ფოლადის გვარლი D5 მმ.</t>
  </si>
  <si>
    <t>ლითონის ვერტიკალური კიბის მოწყობა პროექტის მიხედვით და შეღებვა ზეთოვანი საღებავით RAL 5010 (ლითონის იატაკის ჩათვლით)</t>
  </si>
  <si>
    <t>პლატფორმა N2</t>
  </si>
  <si>
    <t>4.2.1</t>
  </si>
  <si>
    <t>4.2.2</t>
  </si>
  <si>
    <t>4.2.3</t>
  </si>
  <si>
    <t>4.2.4</t>
  </si>
  <si>
    <t>არმირება D12მმ A500C</t>
  </si>
  <si>
    <t>4.2.5</t>
  </si>
  <si>
    <t>4.2.6</t>
  </si>
  <si>
    <t>4.2.7</t>
  </si>
  <si>
    <t>პლატფორმა N3</t>
  </si>
  <si>
    <t>პლატფორმის კიბე-1 (3 ცალი) მოწყობა</t>
  </si>
  <si>
    <t>ფოლადის ფურცელი - 100x4 მმ</t>
  </si>
  <si>
    <t>კვადრატული მილი 70x36x2 მმ</t>
  </si>
  <si>
    <t>კვადრატული მილი 70x5 მმ</t>
  </si>
  <si>
    <t>პლატფორმის კიბე-2 (1 ცალი) მოწყობა</t>
  </si>
  <si>
    <t>ლითონის მასალის შეღებვა ზეთოვანი საღებავით RAL 5010 (ლითონის იატაკის ჩათლით).</t>
  </si>
  <si>
    <t>საყრდენი კედლები</t>
  </si>
  <si>
    <t>საყრდენი კედელი C.W.-1</t>
  </si>
  <si>
    <t>3.1.1</t>
  </si>
  <si>
    <t>3.1.2</t>
  </si>
  <si>
    <t>3.1.3.1</t>
  </si>
  <si>
    <t>3.1.3.2</t>
  </si>
  <si>
    <t>3.1.4</t>
  </si>
  <si>
    <t>3.1.5</t>
  </si>
  <si>
    <t>3.1.6</t>
  </si>
  <si>
    <t>3.1.7</t>
  </si>
  <si>
    <t>3.1.8</t>
  </si>
  <si>
    <t>3.1.8.1</t>
  </si>
  <si>
    <t>3.1.8.2</t>
  </si>
  <si>
    <t>3.1.8.3</t>
  </si>
  <si>
    <t>3.1.9</t>
  </si>
  <si>
    <t>3.2.1</t>
  </si>
  <si>
    <t>3.2.2</t>
  </si>
  <si>
    <t>3.2.3</t>
  </si>
  <si>
    <t>3.2.3.1</t>
  </si>
  <si>
    <t>3.2.3.2</t>
  </si>
  <si>
    <t>3.2.4</t>
  </si>
  <si>
    <t>3.2.5</t>
  </si>
  <si>
    <t>3.2.6</t>
  </si>
  <si>
    <t>3.2.7</t>
  </si>
  <si>
    <t>3.3.1</t>
  </si>
  <si>
    <t>3.3.2</t>
  </si>
  <si>
    <t>3.3.3</t>
  </si>
  <si>
    <t>3.3.3.1</t>
  </si>
  <si>
    <t>3.3.3.2</t>
  </si>
  <si>
    <t>3.3.4</t>
  </si>
  <si>
    <t>3.3.5</t>
  </si>
  <si>
    <t>3.3.6</t>
  </si>
  <si>
    <t>3.3.7</t>
  </si>
  <si>
    <t>3.4.1</t>
  </si>
  <si>
    <t>3.4.2</t>
  </si>
  <si>
    <t>3.4.3</t>
  </si>
  <si>
    <t>3.4.4</t>
  </si>
  <si>
    <t>3.5.1</t>
  </si>
  <si>
    <t>3.5.2</t>
  </si>
  <si>
    <t>3.5.3</t>
  </si>
  <si>
    <t>3.5.4</t>
  </si>
  <si>
    <t>3.7.1</t>
  </si>
  <si>
    <t>3.7.2</t>
  </si>
  <si>
    <t>3.7.3</t>
  </si>
  <si>
    <t>საყრდენი კედელი C.W.-4</t>
  </si>
  <si>
    <t>სამანქანო პანდუსი</t>
  </si>
  <si>
    <t>მიწასთან შეხებაში მყოფი კონსტრუქციების ჰიდროიზოლაცია (2ფენა რუბეროიდი)</t>
  </si>
  <si>
    <t>მონ. რ/ბ პანდუსის კედელი C.W-2.3 - B25 მონ. ბეტონი</t>
  </si>
  <si>
    <t>5.5.1</t>
  </si>
  <si>
    <t>5.5.2</t>
  </si>
  <si>
    <t>მონ. რ/ბ პანდუსის ფილა</t>
  </si>
  <si>
    <t>5.6.1</t>
  </si>
  <si>
    <t>5.6.2</t>
  </si>
  <si>
    <t>ფილის ქვეშ პოლიეთილენის დაგება (2 ფენა)</t>
  </si>
  <si>
    <t>5.6.3</t>
  </si>
  <si>
    <t>5.6.4</t>
  </si>
  <si>
    <t>პანდუსის ლითონის ჯებირების შეღებვა ზეთოვანი საღებავით RAL 5010</t>
  </si>
  <si>
    <t>5.7.1</t>
  </si>
  <si>
    <t>წყლის გადამყვანი გოფრირებული მილის მოწყობა D110 მმ (4ც) SN4</t>
  </si>
  <si>
    <t>საპარკინგე ტერიტორიის გამაფრთხილებელი ნიშნები, რეზინის ბარიერი, საგზაო ბოძკინტი</t>
  </si>
  <si>
    <t>პანდუსის ლითონის ჯებირების მოწყობა გალვანიზირებული ლითონის კვადრატული მილით (იხ. პროექტი). 13.4 გრძ.მ</t>
  </si>
  <si>
    <t>გამაფრთხილებელი და მარეგულირებელი ნიშნების მოწყობა (იხ. პროექტი), დგარების ნიშნების და ყველა საჭირო დეტალის ჩათვლით.</t>
  </si>
  <si>
    <t>რეზინის საპარკინგე ბარიერი 1800x150x90 მმ</t>
  </si>
  <si>
    <t>ბოძკინტი შუქამრეკლით H750x200 მმ.</t>
  </si>
  <si>
    <t>საპარკინგე ტერიტორიის მარკირება</t>
  </si>
  <si>
    <t>საპარკინგე ყვითელი საღებავი (155 კვ.მ. სიგ. საშ. 20 სმ.)</t>
  </si>
  <si>
    <t>საპარკინგე შავი საღებავი (8.21 კვ.მ. სიგ. საშ. 20 სმ.)</t>
  </si>
  <si>
    <t>საპარკინგე თეთრი საღებავი (20 კვ.მ. სიგ. საშ. 15 სმ.)</t>
  </si>
  <si>
    <t>შშმ პირთა პანდუსი და ლითონის კიბე</t>
  </si>
  <si>
    <t>III კატ. გრუნტის დამუშავება ხელით, დატვირთვა ავტოთვითმცლელებზე, ტრანსპორტირება უახლოეს სანაყარომდე და განთავსება მოქმედი რეგულაციების დაცვით.</t>
  </si>
  <si>
    <t>მონ. რ/ბ პანდუსის ფილა - B25 მონ. ბეტონი</t>
  </si>
  <si>
    <t>არმირება D8; 10 მმ A500C</t>
  </si>
  <si>
    <t>ლითონის კიბის მოწყობა პროექრტის მიხედვით.
ჩასატანებელი დეტალების (ჩ.დ.-1 (2ც); ჩ.დ.-2 (2ც)) ჩათვლით</t>
  </si>
  <si>
    <t>8.8.1</t>
  </si>
  <si>
    <t>სანიშნე დგარები ბეტონის მომზადება სისქ. 10 სმ</t>
  </si>
  <si>
    <t>სანიშნე დგარების საძირკველი - B25 მონ. ბეტონი</t>
  </si>
  <si>
    <t>8.10.1</t>
  </si>
  <si>
    <t>პანდუსის მოაჯირის მოწყობა გალვანიზებული უჟანგავი ფოლადის მილით (D48x2.6 მმ.) იხ. პროექტი (მოცემულია გამზადებული მოაჯირის სიგრძე).</t>
  </si>
  <si>
    <t>ლითონის ფირფიტა 90x90 მმ სისქ. 4მმ</t>
  </si>
  <si>
    <t>ანკერი M10 L100 მმ</t>
  </si>
  <si>
    <t>8.11.1</t>
  </si>
  <si>
    <t>8.11.2</t>
  </si>
  <si>
    <t>8.11.3</t>
  </si>
  <si>
    <t>8.12.1</t>
  </si>
  <si>
    <t>8.12.2</t>
  </si>
  <si>
    <t>8.12.3</t>
  </si>
  <si>
    <t>ლითონის კიბის მოაჯირის მოწყობა გალვანიზებული უჟანგავი ფოლადის მილით (D48x2.6 მმ.) იხ. პროექტი (მოცემულია გამზადებული მოაჯირის სიგრძე).</t>
  </si>
  <si>
    <t>გალვანიზებული უჟანგავი ფოლადის მილით D42x2.5 მმ. (ჰორიზონტალური)</t>
  </si>
  <si>
    <t>8.12.4</t>
  </si>
  <si>
    <t>კიბის საფეხურის მოცურების საწინააღმდეგო ლენტის მოწყობა სიგ. 100 მმ.</t>
  </si>
  <si>
    <t>ლითონის პანელური ღობის მოწყობა (არსებული დემონტირებული მასალით)</t>
  </si>
  <si>
    <t>9.1.1</t>
  </si>
  <si>
    <t>ბეტონი B25</t>
  </si>
  <si>
    <t>პანელური ღობის მოწყობა</t>
  </si>
  <si>
    <r>
      <rPr>
        <b/>
        <sz val="14"/>
        <color rgb="FFFF0000"/>
        <rFont val="Sylfaen"/>
        <family val="1"/>
      </rPr>
      <t xml:space="preserve">G - ტერიტორიის კეთილმოწყობა.
</t>
    </r>
    <r>
      <rPr>
        <b/>
        <sz val="14"/>
        <rFont val="Sylfaen"/>
        <family val="1"/>
      </rPr>
      <t>სამუშაოთა ჩამონათვალი</t>
    </r>
  </si>
  <si>
    <t>ბეტონის გზის და მოედნების მოწყობა</t>
  </si>
  <si>
    <t>საფუძვლის ქვედა ფენის მოწყობა ქვიშა-ხრეშის ნარევით სისქ. 30 სმ. 2418 მ2</t>
  </si>
  <si>
    <t>საფუძვლის ზედა ფენის მოწყობა ქვიშა-ღორღით (0-40 მმ)  სისქ. 15 სმ. 2418 მ2</t>
  </si>
  <si>
    <t>ბეტონის საფარის არმირება (D10მმ, ბიჯი 200 მმ), ერთმაგი ბადე</t>
  </si>
  <si>
    <t>B25 ბეტონის საფარის მოწყობა, 15 სმ. სისქე</t>
  </si>
  <si>
    <t>დეფორმაციული ნაკერების მოწყობა ბიტუმის ხსნარით</t>
  </si>
  <si>
    <t>ბეტონის ბორდიურის (15x30 სმ) მოწყობა ბეტონის საფუძველზე</t>
  </si>
  <si>
    <t>ასფალტბეტონის ტროტუარის მოწყობა</t>
  </si>
  <si>
    <t>ტროტუარის ქვეშ ქვიშა-ღორღის (0-40 მმ) საფუძვლის სისქე 12 სმ.</t>
  </si>
  <si>
    <t>ტროტუარის მოწყობა ასფალტობეტონის ხსნარით სისქ. 4 სმ.</t>
  </si>
  <si>
    <t>ფილის ქვეშ პოლიეთილენის დაგება (2 ფენა)
ფართობი დათვლილია დასაფარი ფართობის მიხედვით.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</si>
</sst>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\ [$₾-437]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1"/>
      <name val="AcadNusx"/>
    </font>
    <font>
      <b/>
      <sz val="10"/>
      <name val="AcadNusx"/>
    </font>
    <font>
      <sz val="9"/>
      <name val="Arial"/>
      <family val="2"/>
      <charset val="204"/>
    </font>
    <font>
      <sz val="9"/>
      <name val="AcadNusx"/>
    </font>
    <font>
      <sz val="11"/>
      <name val="AcadNusx"/>
    </font>
    <font>
      <b/>
      <vertAlign val="superscript"/>
      <sz val="11"/>
      <name val="AcadNusx"/>
    </font>
    <font>
      <b/>
      <sz val="8"/>
      <name val="AcadNusx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Sylfaen"/>
      <family val="1"/>
    </font>
    <font>
      <b/>
      <i/>
      <sz val="11"/>
      <name val="Sylfaen"/>
      <family val="1"/>
    </font>
    <font>
      <i/>
      <sz val="11"/>
      <name val="Sylfaen"/>
      <family val="1"/>
    </font>
    <font>
      <b/>
      <i/>
      <sz val="12"/>
      <name val="Sylfaen"/>
      <family val="1"/>
    </font>
    <font>
      <sz val="8"/>
      <name val="Calibri"/>
      <family val="2"/>
      <scheme val="minor"/>
    </font>
    <font>
      <b/>
      <sz val="14"/>
      <name val="Sylfaen"/>
      <family val="1"/>
    </font>
    <font>
      <sz val="20"/>
      <name val="AcadNusx"/>
    </font>
    <font>
      <b/>
      <sz val="14"/>
      <color rgb="FFFF0000"/>
      <name val="Sylfaen"/>
      <family val="1"/>
    </font>
    <font>
      <b/>
      <sz val="12"/>
      <color rgb="FFFF0000"/>
      <name val="Sylfaen"/>
      <family val="1"/>
    </font>
    <font>
      <sz val="10"/>
      <color rgb="FFFF0000"/>
      <name val="AcadNusx"/>
    </font>
    <font>
      <b/>
      <sz val="11"/>
      <color rgb="FFFF0000"/>
      <name val="AcadNusx"/>
    </font>
    <font>
      <i/>
      <sz val="11"/>
      <color rgb="FFFF0000"/>
      <name val="Sylfaen"/>
      <family val="1"/>
    </font>
    <font>
      <b/>
      <sz val="9"/>
      <name val="AcadNusx"/>
    </font>
    <font>
      <sz val="9"/>
      <name val="Arial"/>
      <family val="2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9" fontId="3" fillId="2" borderId="2" xfId="2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166" fontId="3" fillId="6" borderId="7" xfId="0" applyNumberFormat="1" applyFont="1" applyFill="1" applyBorder="1" applyAlignment="1">
      <alignment horizontal="center"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18" fillId="6" borderId="8" xfId="0" applyNumberFormat="1" applyFont="1" applyFill="1" applyBorder="1" applyAlignment="1">
      <alignment horizontal="center" vertical="center" wrapText="1"/>
    </xf>
    <xf numFmtId="1" fontId="18" fillId="6" borderId="9" xfId="0" applyNumberFormat="1" applyFont="1" applyFill="1" applyBorder="1" applyAlignment="1">
      <alignment horizontal="center" vertical="center" wrapText="1"/>
    </xf>
    <xf numFmtId="1" fontId="18" fillId="6" borderId="10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1" fontId="18" fillId="4" borderId="8" xfId="0" applyNumberFormat="1" applyFont="1" applyFill="1" applyBorder="1" applyAlignment="1">
      <alignment horizontal="center" vertical="center" wrapText="1"/>
    </xf>
    <xf numFmtId="1" fontId="18" fillId="4" borderId="9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3" borderId="4" xfId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left" vertical="center" wrapText="1"/>
    </xf>
    <xf numFmtId="1" fontId="5" fillId="3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1" fontId="23" fillId="2" borderId="2" xfId="0" applyNumberFormat="1" applyFont="1" applyFill="1" applyBorder="1" applyAlignment="1">
      <alignment horizontal="left" vertical="center" wrapText="1"/>
    </xf>
    <xf numFmtId="1" fontId="23" fillId="0" borderId="2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left" vertical="center" wrapText="1"/>
    </xf>
    <xf numFmtId="1" fontId="20" fillId="0" borderId="2" xfId="0" applyNumberFormat="1" applyFont="1" applyFill="1" applyBorder="1" applyAlignment="1">
      <alignment vertical="center" wrapText="1"/>
    </xf>
  </cellXfs>
  <cellStyles count="3">
    <cellStyle name="Normal" xfId="0" builtinId="0"/>
    <cellStyle name="Normal 35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C0768-B487-4C36-B36B-406BB54C0E36}">
  <dimension ref="A1:R15"/>
  <sheetViews>
    <sheetView tabSelected="1" zoomScale="85" zoomScaleNormal="85" workbookViewId="0">
      <selection activeCell="I15" sqref="I15"/>
    </sheetView>
  </sheetViews>
  <sheetFormatPr defaultRowHeight="15" x14ac:dyDescent="0.25"/>
  <cols>
    <col min="1" max="1" width="4" style="3" customWidth="1"/>
    <col min="2" max="2" width="6" style="3" customWidth="1"/>
    <col min="3" max="3" width="73" style="17" customWidth="1"/>
    <col min="4" max="4" width="22.5703125" style="3" customWidth="1"/>
    <col min="5" max="241" width="8.85546875" style="3"/>
    <col min="242" max="242" width="3.5703125" style="3" customWidth="1"/>
    <col min="243" max="243" width="61.28515625" style="3" customWidth="1"/>
    <col min="244" max="244" width="8.7109375" style="3" customWidth="1"/>
    <col min="245" max="245" width="6.42578125" style="3" customWidth="1"/>
    <col min="246" max="246" width="7.5703125" style="3" customWidth="1"/>
    <col min="247" max="247" width="10.28515625" style="3" customWidth="1"/>
    <col min="248" max="248" width="6.7109375" style="3" customWidth="1"/>
    <col min="249" max="249" width="9.7109375" style="3" customWidth="1"/>
    <col min="250" max="250" width="7.7109375" style="3" customWidth="1"/>
    <col min="251" max="251" width="8.42578125" style="3" customWidth="1"/>
    <col min="252" max="252" width="12.42578125" style="3" customWidth="1"/>
    <col min="253" max="497" width="8.85546875" style="3"/>
    <col min="498" max="498" width="3.5703125" style="3" customWidth="1"/>
    <col min="499" max="499" width="61.28515625" style="3" customWidth="1"/>
    <col min="500" max="500" width="8.7109375" style="3" customWidth="1"/>
    <col min="501" max="501" width="6.42578125" style="3" customWidth="1"/>
    <col min="502" max="502" width="7.5703125" style="3" customWidth="1"/>
    <col min="503" max="503" width="10.28515625" style="3" customWidth="1"/>
    <col min="504" max="504" width="6.7109375" style="3" customWidth="1"/>
    <col min="505" max="505" width="9.7109375" style="3" customWidth="1"/>
    <col min="506" max="506" width="7.7109375" style="3" customWidth="1"/>
    <col min="507" max="507" width="8.42578125" style="3" customWidth="1"/>
    <col min="508" max="508" width="12.42578125" style="3" customWidth="1"/>
    <col min="509" max="753" width="8.85546875" style="3"/>
    <col min="754" max="754" width="3.5703125" style="3" customWidth="1"/>
    <col min="755" max="755" width="61.28515625" style="3" customWidth="1"/>
    <col min="756" max="756" width="8.7109375" style="3" customWidth="1"/>
    <col min="757" max="757" width="6.42578125" style="3" customWidth="1"/>
    <col min="758" max="758" width="7.5703125" style="3" customWidth="1"/>
    <col min="759" max="759" width="10.28515625" style="3" customWidth="1"/>
    <col min="760" max="760" width="6.7109375" style="3" customWidth="1"/>
    <col min="761" max="761" width="9.7109375" style="3" customWidth="1"/>
    <col min="762" max="762" width="7.7109375" style="3" customWidth="1"/>
    <col min="763" max="763" width="8.42578125" style="3" customWidth="1"/>
    <col min="764" max="764" width="12.42578125" style="3" customWidth="1"/>
    <col min="765" max="1009" width="8.85546875" style="3"/>
    <col min="1010" max="1010" width="3.5703125" style="3" customWidth="1"/>
    <col min="1011" max="1011" width="61.28515625" style="3" customWidth="1"/>
    <col min="1012" max="1012" width="8.7109375" style="3" customWidth="1"/>
    <col min="1013" max="1013" width="6.42578125" style="3" customWidth="1"/>
    <col min="1014" max="1014" width="7.5703125" style="3" customWidth="1"/>
    <col min="1015" max="1015" width="10.28515625" style="3" customWidth="1"/>
    <col min="1016" max="1016" width="6.7109375" style="3" customWidth="1"/>
    <col min="1017" max="1017" width="9.7109375" style="3" customWidth="1"/>
    <col min="1018" max="1018" width="7.7109375" style="3" customWidth="1"/>
    <col min="1019" max="1019" width="8.42578125" style="3" customWidth="1"/>
    <col min="1020" max="1020" width="12.42578125" style="3" customWidth="1"/>
    <col min="1021" max="1265" width="8.85546875" style="3"/>
    <col min="1266" max="1266" width="3.5703125" style="3" customWidth="1"/>
    <col min="1267" max="1267" width="61.28515625" style="3" customWidth="1"/>
    <col min="1268" max="1268" width="8.7109375" style="3" customWidth="1"/>
    <col min="1269" max="1269" width="6.42578125" style="3" customWidth="1"/>
    <col min="1270" max="1270" width="7.5703125" style="3" customWidth="1"/>
    <col min="1271" max="1271" width="10.28515625" style="3" customWidth="1"/>
    <col min="1272" max="1272" width="6.7109375" style="3" customWidth="1"/>
    <col min="1273" max="1273" width="9.7109375" style="3" customWidth="1"/>
    <col min="1274" max="1274" width="7.7109375" style="3" customWidth="1"/>
    <col min="1275" max="1275" width="8.42578125" style="3" customWidth="1"/>
    <col min="1276" max="1276" width="12.42578125" style="3" customWidth="1"/>
    <col min="1277" max="1521" width="8.85546875" style="3"/>
    <col min="1522" max="1522" width="3.5703125" style="3" customWidth="1"/>
    <col min="1523" max="1523" width="61.28515625" style="3" customWidth="1"/>
    <col min="1524" max="1524" width="8.7109375" style="3" customWidth="1"/>
    <col min="1525" max="1525" width="6.42578125" style="3" customWidth="1"/>
    <col min="1526" max="1526" width="7.5703125" style="3" customWidth="1"/>
    <col min="1527" max="1527" width="10.28515625" style="3" customWidth="1"/>
    <col min="1528" max="1528" width="6.7109375" style="3" customWidth="1"/>
    <col min="1529" max="1529" width="9.7109375" style="3" customWidth="1"/>
    <col min="1530" max="1530" width="7.7109375" style="3" customWidth="1"/>
    <col min="1531" max="1531" width="8.42578125" style="3" customWidth="1"/>
    <col min="1532" max="1532" width="12.42578125" style="3" customWidth="1"/>
    <col min="1533" max="1777" width="8.85546875" style="3"/>
    <col min="1778" max="1778" width="3.5703125" style="3" customWidth="1"/>
    <col min="1779" max="1779" width="61.28515625" style="3" customWidth="1"/>
    <col min="1780" max="1780" width="8.7109375" style="3" customWidth="1"/>
    <col min="1781" max="1781" width="6.42578125" style="3" customWidth="1"/>
    <col min="1782" max="1782" width="7.5703125" style="3" customWidth="1"/>
    <col min="1783" max="1783" width="10.28515625" style="3" customWidth="1"/>
    <col min="1784" max="1784" width="6.7109375" style="3" customWidth="1"/>
    <col min="1785" max="1785" width="9.7109375" style="3" customWidth="1"/>
    <col min="1786" max="1786" width="7.7109375" style="3" customWidth="1"/>
    <col min="1787" max="1787" width="8.42578125" style="3" customWidth="1"/>
    <col min="1788" max="1788" width="12.42578125" style="3" customWidth="1"/>
    <col min="1789" max="2033" width="8.85546875" style="3"/>
    <col min="2034" max="2034" width="3.5703125" style="3" customWidth="1"/>
    <col min="2035" max="2035" width="61.28515625" style="3" customWidth="1"/>
    <col min="2036" max="2036" width="8.7109375" style="3" customWidth="1"/>
    <col min="2037" max="2037" width="6.42578125" style="3" customWidth="1"/>
    <col min="2038" max="2038" width="7.5703125" style="3" customWidth="1"/>
    <col min="2039" max="2039" width="10.28515625" style="3" customWidth="1"/>
    <col min="2040" max="2040" width="6.7109375" style="3" customWidth="1"/>
    <col min="2041" max="2041" width="9.7109375" style="3" customWidth="1"/>
    <col min="2042" max="2042" width="7.7109375" style="3" customWidth="1"/>
    <col min="2043" max="2043" width="8.42578125" style="3" customWidth="1"/>
    <col min="2044" max="2044" width="12.42578125" style="3" customWidth="1"/>
    <col min="2045" max="2289" width="8.85546875" style="3"/>
    <col min="2290" max="2290" width="3.5703125" style="3" customWidth="1"/>
    <col min="2291" max="2291" width="61.28515625" style="3" customWidth="1"/>
    <col min="2292" max="2292" width="8.7109375" style="3" customWidth="1"/>
    <col min="2293" max="2293" width="6.42578125" style="3" customWidth="1"/>
    <col min="2294" max="2294" width="7.5703125" style="3" customWidth="1"/>
    <col min="2295" max="2295" width="10.28515625" style="3" customWidth="1"/>
    <col min="2296" max="2296" width="6.7109375" style="3" customWidth="1"/>
    <col min="2297" max="2297" width="9.7109375" style="3" customWidth="1"/>
    <col min="2298" max="2298" width="7.7109375" style="3" customWidth="1"/>
    <col min="2299" max="2299" width="8.42578125" style="3" customWidth="1"/>
    <col min="2300" max="2300" width="12.42578125" style="3" customWidth="1"/>
    <col min="2301" max="2545" width="8.85546875" style="3"/>
    <col min="2546" max="2546" width="3.5703125" style="3" customWidth="1"/>
    <col min="2547" max="2547" width="61.28515625" style="3" customWidth="1"/>
    <col min="2548" max="2548" width="8.7109375" style="3" customWidth="1"/>
    <col min="2549" max="2549" width="6.42578125" style="3" customWidth="1"/>
    <col min="2550" max="2550" width="7.5703125" style="3" customWidth="1"/>
    <col min="2551" max="2551" width="10.28515625" style="3" customWidth="1"/>
    <col min="2552" max="2552" width="6.7109375" style="3" customWidth="1"/>
    <col min="2553" max="2553" width="9.7109375" style="3" customWidth="1"/>
    <col min="2554" max="2554" width="7.7109375" style="3" customWidth="1"/>
    <col min="2555" max="2555" width="8.42578125" style="3" customWidth="1"/>
    <col min="2556" max="2556" width="12.42578125" style="3" customWidth="1"/>
    <col min="2557" max="2801" width="8.85546875" style="3"/>
    <col min="2802" max="2802" width="3.5703125" style="3" customWidth="1"/>
    <col min="2803" max="2803" width="61.28515625" style="3" customWidth="1"/>
    <col min="2804" max="2804" width="8.7109375" style="3" customWidth="1"/>
    <col min="2805" max="2805" width="6.42578125" style="3" customWidth="1"/>
    <col min="2806" max="2806" width="7.5703125" style="3" customWidth="1"/>
    <col min="2807" max="2807" width="10.28515625" style="3" customWidth="1"/>
    <col min="2808" max="2808" width="6.7109375" style="3" customWidth="1"/>
    <col min="2809" max="2809" width="9.7109375" style="3" customWidth="1"/>
    <col min="2810" max="2810" width="7.7109375" style="3" customWidth="1"/>
    <col min="2811" max="2811" width="8.42578125" style="3" customWidth="1"/>
    <col min="2812" max="2812" width="12.42578125" style="3" customWidth="1"/>
    <col min="2813" max="3057" width="8.85546875" style="3"/>
    <col min="3058" max="3058" width="3.5703125" style="3" customWidth="1"/>
    <col min="3059" max="3059" width="61.28515625" style="3" customWidth="1"/>
    <col min="3060" max="3060" width="8.7109375" style="3" customWidth="1"/>
    <col min="3061" max="3061" width="6.42578125" style="3" customWidth="1"/>
    <col min="3062" max="3062" width="7.5703125" style="3" customWidth="1"/>
    <col min="3063" max="3063" width="10.28515625" style="3" customWidth="1"/>
    <col min="3064" max="3064" width="6.7109375" style="3" customWidth="1"/>
    <col min="3065" max="3065" width="9.7109375" style="3" customWidth="1"/>
    <col min="3066" max="3066" width="7.7109375" style="3" customWidth="1"/>
    <col min="3067" max="3067" width="8.42578125" style="3" customWidth="1"/>
    <col min="3068" max="3068" width="12.42578125" style="3" customWidth="1"/>
    <col min="3069" max="3313" width="8.85546875" style="3"/>
    <col min="3314" max="3314" width="3.5703125" style="3" customWidth="1"/>
    <col min="3315" max="3315" width="61.28515625" style="3" customWidth="1"/>
    <col min="3316" max="3316" width="8.7109375" style="3" customWidth="1"/>
    <col min="3317" max="3317" width="6.42578125" style="3" customWidth="1"/>
    <col min="3318" max="3318" width="7.5703125" style="3" customWidth="1"/>
    <col min="3319" max="3319" width="10.28515625" style="3" customWidth="1"/>
    <col min="3320" max="3320" width="6.7109375" style="3" customWidth="1"/>
    <col min="3321" max="3321" width="9.7109375" style="3" customWidth="1"/>
    <col min="3322" max="3322" width="7.7109375" style="3" customWidth="1"/>
    <col min="3323" max="3323" width="8.42578125" style="3" customWidth="1"/>
    <col min="3324" max="3324" width="12.42578125" style="3" customWidth="1"/>
    <col min="3325" max="3569" width="8.85546875" style="3"/>
    <col min="3570" max="3570" width="3.5703125" style="3" customWidth="1"/>
    <col min="3571" max="3571" width="61.28515625" style="3" customWidth="1"/>
    <col min="3572" max="3572" width="8.7109375" style="3" customWidth="1"/>
    <col min="3573" max="3573" width="6.42578125" style="3" customWidth="1"/>
    <col min="3574" max="3574" width="7.5703125" style="3" customWidth="1"/>
    <col min="3575" max="3575" width="10.28515625" style="3" customWidth="1"/>
    <col min="3576" max="3576" width="6.7109375" style="3" customWidth="1"/>
    <col min="3577" max="3577" width="9.7109375" style="3" customWidth="1"/>
    <col min="3578" max="3578" width="7.7109375" style="3" customWidth="1"/>
    <col min="3579" max="3579" width="8.42578125" style="3" customWidth="1"/>
    <col min="3580" max="3580" width="12.42578125" style="3" customWidth="1"/>
    <col min="3581" max="3825" width="8.85546875" style="3"/>
    <col min="3826" max="3826" width="3.5703125" style="3" customWidth="1"/>
    <col min="3827" max="3827" width="61.28515625" style="3" customWidth="1"/>
    <col min="3828" max="3828" width="8.7109375" style="3" customWidth="1"/>
    <col min="3829" max="3829" width="6.42578125" style="3" customWidth="1"/>
    <col min="3830" max="3830" width="7.5703125" style="3" customWidth="1"/>
    <col min="3831" max="3831" width="10.28515625" style="3" customWidth="1"/>
    <col min="3832" max="3832" width="6.7109375" style="3" customWidth="1"/>
    <col min="3833" max="3833" width="9.7109375" style="3" customWidth="1"/>
    <col min="3834" max="3834" width="7.7109375" style="3" customWidth="1"/>
    <col min="3835" max="3835" width="8.42578125" style="3" customWidth="1"/>
    <col min="3836" max="3836" width="12.42578125" style="3" customWidth="1"/>
    <col min="3837" max="4081" width="8.85546875" style="3"/>
    <col min="4082" max="4082" width="3.5703125" style="3" customWidth="1"/>
    <col min="4083" max="4083" width="61.28515625" style="3" customWidth="1"/>
    <col min="4084" max="4084" width="8.7109375" style="3" customWidth="1"/>
    <col min="4085" max="4085" width="6.42578125" style="3" customWidth="1"/>
    <col min="4086" max="4086" width="7.5703125" style="3" customWidth="1"/>
    <col min="4087" max="4087" width="10.28515625" style="3" customWidth="1"/>
    <col min="4088" max="4088" width="6.7109375" style="3" customWidth="1"/>
    <col min="4089" max="4089" width="9.7109375" style="3" customWidth="1"/>
    <col min="4090" max="4090" width="7.7109375" style="3" customWidth="1"/>
    <col min="4091" max="4091" width="8.42578125" style="3" customWidth="1"/>
    <col min="4092" max="4092" width="12.42578125" style="3" customWidth="1"/>
    <col min="4093" max="4337" width="8.85546875" style="3"/>
    <col min="4338" max="4338" width="3.5703125" style="3" customWidth="1"/>
    <col min="4339" max="4339" width="61.28515625" style="3" customWidth="1"/>
    <col min="4340" max="4340" width="8.7109375" style="3" customWidth="1"/>
    <col min="4341" max="4341" width="6.42578125" style="3" customWidth="1"/>
    <col min="4342" max="4342" width="7.5703125" style="3" customWidth="1"/>
    <col min="4343" max="4343" width="10.28515625" style="3" customWidth="1"/>
    <col min="4344" max="4344" width="6.7109375" style="3" customWidth="1"/>
    <col min="4345" max="4345" width="9.7109375" style="3" customWidth="1"/>
    <col min="4346" max="4346" width="7.7109375" style="3" customWidth="1"/>
    <col min="4347" max="4347" width="8.42578125" style="3" customWidth="1"/>
    <col min="4348" max="4348" width="12.42578125" style="3" customWidth="1"/>
    <col min="4349" max="4593" width="8.85546875" style="3"/>
    <col min="4594" max="4594" width="3.5703125" style="3" customWidth="1"/>
    <col min="4595" max="4595" width="61.28515625" style="3" customWidth="1"/>
    <col min="4596" max="4596" width="8.7109375" style="3" customWidth="1"/>
    <col min="4597" max="4597" width="6.42578125" style="3" customWidth="1"/>
    <col min="4598" max="4598" width="7.5703125" style="3" customWidth="1"/>
    <col min="4599" max="4599" width="10.28515625" style="3" customWidth="1"/>
    <col min="4600" max="4600" width="6.7109375" style="3" customWidth="1"/>
    <col min="4601" max="4601" width="9.7109375" style="3" customWidth="1"/>
    <col min="4602" max="4602" width="7.7109375" style="3" customWidth="1"/>
    <col min="4603" max="4603" width="8.42578125" style="3" customWidth="1"/>
    <col min="4604" max="4604" width="12.42578125" style="3" customWidth="1"/>
    <col min="4605" max="4849" width="8.85546875" style="3"/>
    <col min="4850" max="4850" width="3.5703125" style="3" customWidth="1"/>
    <col min="4851" max="4851" width="61.28515625" style="3" customWidth="1"/>
    <col min="4852" max="4852" width="8.7109375" style="3" customWidth="1"/>
    <col min="4853" max="4853" width="6.42578125" style="3" customWidth="1"/>
    <col min="4854" max="4854" width="7.5703125" style="3" customWidth="1"/>
    <col min="4855" max="4855" width="10.28515625" style="3" customWidth="1"/>
    <col min="4856" max="4856" width="6.7109375" style="3" customWidth="1"/>
    <col min="4857" max="4857" width="9.7109375" style="3" customWidth="1"/>
    <col min="4858" max="4858" width="7.7109375" style="3" customWidth="1"/>
    <col min="4859" max="4859" width="8.42578125" style="3" customWidth="1"/>
    <col min="4860" max="4860" width="12.42578125" style="3" customWidth="1"/>
    <col min="4861" max="5105" width="8.85546875" style="3"/>
    <col min="5106" max="5106" width="3.5703125" style="3" customWidth="1"/>
    <col min="5107" max="5107" width="61.28515625" style="3" customWidth="1"/>
    <col min="5108" max="5108" width="8.7109375" style="3" customWidth="1"/>
    <col min="5109" max="5109" width="6.42578125" style="3" customWidth="1"/>
    <col min="5110" max="5110" width="7.5703125" style="3" customWidth="1"/>
    <col min="5111" max="5111" width="10.28515625" style="3" customWidth="1"/>
    <col min="5112" max="5112" width="6.7109375" style="3" customWidth="1"/>
    <col min="5113" max="5113" width="9.7109375" style="3" customWidth="1"/>
    <col min="5114" max="5114" width="7.7109375" style="3" customWidth="1"/>
    <col min="5115" max="5115" width="8.42578125" style="3" customWidth="1"/>
    <col min="5116" max="5116" width="12.42578125" style="3" customWidth="1"/>
    <col min="5117" max="5361" width="8.85546875" style="3"/>
    <col min="5362" max="5362" width="3.5703125" style="3" customWidth="1"/>
    <col min="5363" max="5363" width="61.28515625" style="3" customWidth="1"/>
    <col min="5364" max="5364" width="8.7109375" style="3" customWidth="1"/>
    <col min="5365" max="5365" width="6.42578125" style="3" customWidth="1"/>
    <col min="5366" max="5366" width="7.5703125" style="3" customWidth="1"/>
    <col min="5367" max="5367" width="10.28515625" style="3" customWidth="1"/>
    <col min="5368" max="5368" width="6.7109375" style="3" customWidth="1"/>
    <col min="5369" max="5369" width="9.7109375" style="3" customWidth="1"/>
    <col min="5370" max="5370" width="7.7109375" style="3" customWidth="1"/>
    <col min="5371" max="5371" width="8.42578125" style="3" customWidth="1"/>
    <col min="5372" max="5372" width="12.42578125" style="3" customWidth="1"/>
    <col min="5373" max="5617" width="8.85546875" style="3"/>
    <col min="5618" max="5618" width="3.5703125" style="3" customWidth="1"/>
    <col min="5619" max="5619" width="61.28515625" style="3" customWidth="1"/>
    <col min="5620" max="5620" width="8.7109375" style="3" customWidth="1"/>
    <col min="5621" max="5621" width="6.42578125" style="3" customWidth="1"/>
    <col min="5622" max="5622" width="7.5703125" style="3" customWidth="1"/>
    <col min="5623" max="5623" width="10.28515625" style="3" customWidth="1"/>
    <col min="5624" max="5624" width="6.7109375" style="3" customWidth="1"/>
    <col min="5625" max="5625" width="9.7109375" style="3" customWidth="1"/>
    <col min="5626" max="5626" width="7.7109375" style="3" customWidth="1"/>
    <col min="5627" max="5627" width="8.42578125" style="3" customWidth="1"/>
    <col min="5628" max="5628" width="12.42578125" style="3" customWidth="1"/>
    <col min="5629" max="5873" width="8.85546875" style="3"/>
    <col min="5874" max="5874" width="3.5703125" style="3" customWidth="1"/>
    <col min="5875" max="5875" width="61.28515625" style="3" customWidth="1"/>
    <col min="5876" max="5876" width="8.7109375" style="3" customWidth="1"/>
    <col min="5877" max="5877" width="6.42578125" style="3" customWidth="1"/>
    <col min="5878" max="5878" width="7.5703125" style="3" customWidth="1"/>
    <col min="5879" max="5879" width="10.28515625" style="3" customWidth="1"/>
    <col min="5880" max="5880" width="6.7109375" style="3" customWidth="1"/>
    <col min="5881" max="5881" width="9.7109375" style="3" customWidth="1"/>
    <col min="5882" max="5882" width="7.7109375" style="3" customWidth="1"/>
    <col min="5883" max="5883" width="8.42578125" style="3" customWidth="1"/>
    <col min="5884" max="5884" width="12.42578125" style="3" customWidth="1"/>
    <col min="5885" max="6129" width="8.85546875" style="3"/>
    <col min="6130" max="6130" width="3.5703125" style="3" customWidth="1"/>
    <col min="6131" max="6131" width="61.28515625" style="3" customWidth="1"/>
    <col min="6132" max="6132" width="8.7109375" style="3" customWidth="1"/>
    <col min="6133" max="6133" width="6.42578125" style="3" customWidth="1"/>
    <col min="6134" max="6134" width="7.5703125" style="3" customWidth="1"/>
    <col min="6135" max="6135" width="10.28515625" style="3" customWidth="1"/>
    <col min="6136" max="6136" width="6.7109375" style="3" customWidth="1"/>
    <col min="6137" max="6137" width="9.7109375" style="3" customWidth="1"/>
    <col min="6138" max="6138" width="7.7109375" style="3" customWidth="1"/>
    <col min="6139" max="6139" width="8.42578125" style="3" customWidth="1"/>
    <col min="6140" max="6140" width="12.42578125" style="3" customWidth="1"/>
    <col min="6141" max="6385" width="8.85546875" style="3"/>
    <col min="6386" max="6386" width="3.5703125" style="3" customWidth="1"/>
    <col min="6387" max="6387" width="61.28515625" style="3" customWidth="1"/>
    <col min="6388" max="6388" width="8.7109375" style="3" customWidth="1"/>
    <col min="6389" max="6389" width="6.42578125" style="3" customWidth="1"/>
    <col min="6390" max="6390" width="7.5703125" style="3" customWidth="1"/>
    <col min="6391" max="6391" width="10.28515625" style="3" customWidth="1"/>
    <col min="6392" max="6392" width="6.7109375" style="3" customWidth="1"/>
    <col min="6393" max="6393" width="9.7109375" style="3" customWidth="1"/>
    <col min="6394" max="6394" width="7.7109375" style="3" customWidth="1"/>
    <col min="6395" max="6395" width="8.42578125" style="3" customWidth="1"/>
    <col min="6396" max="6396" width="12.42578125" style="3" customWidth="1"/>
    <col min="6397" max="6641" width="8.85546875" style="3"/>
    <col min="6642" max="6642" width="3.5703125" style="3" customWidth="1"/>
    <col min="6643" max="6643" width="61.28515625" style="3" customWidth="1"/>
    <col min="6644" max="6644" width="8.7109375" style="3" customWidth="1"/>
    <col min="6645" max="6645" width="6.42578125" style="3" customWidth="1"/>
    <col min="6646" max="6646" width="7.5703125" style="3" customWidth="1"/>
    <col min="6647" max="6647" width="10.28515625" style="3" customWidth="1"/>
    <col min="6648" max="6648" width="6.7109375" style="3" customWidth="1"/>
    <col min="6649" max="6649" width="9.7109375" style="3" customWidth="1"/>
    <col min="6650" max="6650" width="7.7109375" style="3" customWidth="1"/>
    <col min="6651" max="6651" width="8.42578125" style="3" customWidth="1"/>
    <col min="6652" max="6652" width="12.42578125" style="3" customWidth="1"/>
    <col min="6653" max="6897" width="8.85546875" style="3"/>
    <col min="6898" max="6898" width="3.5703125" style="3" customWidth="1"/>
    <col min="6899" max="6899" width="61.28515625" style="3" customWidth="1"/>
    <col min="6900" max="6900" width="8.7109375" style="3" customWidth="1"/>
    <col min="6901" max="6901" width="6.42578125" style="3" customWidth="1"/>
    <col min="6902" max="6902" width="7.5703125" style="3" customWidth="1"/>
    <col min="6903" max="6903" width="10.28515625" style="3" customWidth="1"/>
    <col min="6904" max="6904" width="6.7109375" style="3" customWidth="1"/>
    <col min="6905" max="6905" width="9.7109375" style="3" customWidth="1"/>
    <col min="6906" max="6906" width="7.7109375" style="3" customWidth="1"/>
    <col min="6907" max="6907" width="8.42578125" style="3" customWidth="1"/>
    <col min="6908" max="6908" width="12.42578125" style="3" customWidth="1"/>
    <col min="6909" max="7153" width="8.85546875" style="3"/>
    <col min="7154" max="7154" width="3.5703125" style="3" customWidth="1"/>
    <col min="7155" max="7155" width="61.28515625" style="3" customWidth="1"/>
    <col min="7156" max="7156" width="8.7109375" style="3" customWidth="1"/>
    <col min="7157" max="7157" width="6.42578125" style="3" customWidth="1"/>
    <col min="7158" max="7158" width="7.5703125" style="3" customWidth="1"/>
    <col min="7159" max="7159" width="10.28515625" style="3" customWidth="1"/>
    <col min="7160" max="7160" width="6.7109375" style="3" customWidth="1"/>
    <col min="7161" max="7161" width="9.7109375" style="3" customWidth="1"/>
    <col min="7162" max="7162" width="7.7109375" style="3" customWidth="1"/>
    <col min="7163" max="7163" width="8.42578125" style="3" customWidth="1"/>
    <col min="7164" max="7164" width="12.42578125" style="3" customWidth="1"/>
    <col min="7165" max="7409" width="8.85546875" style="3"/>
    <col min="7410" max="7410" width="3.5703125" style="3" customWidth="1"/>
    <col min="7411" max="7411" width="61.28515625" style="3" customWidth="1"/>
    <col min="7412" max="7412" width="8.7109375" style="3" customWidth="1"/>
    <col min="7413" max="7413" width="6.42578125" style="3" customWidth="1"/>
    <col min="7414" max="7414" width="7.5703125" style="3" customWidth="1"/>
    <col min="7415" max="7415" width="10.28515625" style="3" customWidth="1"/>
    <col min="7416" max="7416" width="6.7109375" style="3" customWidth="1"/>
    <col min="7417" max="7417" width="9.7109375" style="3" customWidth="1"/>
    <col min="7418" max="7418" width="7.7109375" style="3" customWidth="1"/>
    <col min="7419" max="7419" width="8.42578125" style="3" customWidth="1"/>
    <col min="7420" max="7420" width="12.42578125" style="3" customWidth="1"/>
    <col min="7421" max="7665" width="8.85546875" style="3"/>
    <col min="7666" max="7666" width="3.5703125" style="3" customWidth="1"/>
    <col min="7667" max="7667" width="61.28515625" style="3" customWidth="1"/>
    <col min="7668" max="7668" width="8.7109375" style="3" customWidth="1"/>
    <col min="7669" max="7669" width="6.42578125" style="3" customWidth="1"/>
    <col min="7670" max="7670" width="7.5703125" style="3" customWidth="1"/>
    <col min="7671" max="7671" width="10.28515625" style="3" customWidth="1"/>
    <col min="7672" max="7672" width="6.7109375" style="3" customWidth="1"/>
    <col min="7673" max="7673" width="9.7109375" style="3" customWidth="1"/>
    <col min="7674" max="7674" width="7.7109375" style="3" customWidth="1"/>
    <col min="7675" max="7675" width="8.42578125" style="3" customWidth="1"/>
    <col min="7676" max="7676" width="12.42578125" style="3" customWidth="1"/>
    <col min="7677" max="7921" width="8.85546875" style="3"/>
    <col min="7922" max="7922" width="3.5703125" style="3" customWidth="1"/>
    <col min="7923" max="7923" width="61.28515625" style="3" customWidth="1"/>
    <col min="7924" max="7924" width="8.7109375" style="3" customWidth="1"/>
    <col min="7925" max="7925" width="6.42578125" style="3" customWidth="1"/>
    <col min="7926" max="7926" width="7.5703125" style="3" customWidth="1"/>
    <col min="7927" max="7927" width="10.28515625" style="3" customWidth="1"/>
    <col min="7928" max="7928" width="6.7109375" style="3" customWidth="1"/>
    <col min="7929" max="7929" width="9.7109375" style="3" customWidth="1"/>
    <col min="7930" max="7930" width="7.7109375" style="3" customWidth="1"/>
    <col min="7931" max="7931" width="8.42578125" style="3" customWidth="1"/>
    <col min="7932" max="7932" width="12.42578125" style="3" customWidth="1"/>
    <col min="7933" max="8177" width="8.85546875" style="3"/>
    <col min="8178" max="8178" width="3.5703125" style="3" customWidth="1"/>
    <col min="8179" max="8179" width="61.28515625" style="3" customWidth="1"/>
    <col min="8180" max="8180" width="8.7109375" style="3" customWidth="1"/>
    <col min="8181" max="8181" width="6.42578125" style="3" customWidth="1"/>
    <col min="8182" max="8182" width="7.5703125" style="3" customWidth="1"/>
    <col min="8183" max="8183" width="10.28515625" style="3" customWidth="1"/>
    <col min="8184" max="8184" width="6.7109375" style="3" customWidth="1"/>
    <col min="8185" max="8185" width="9.7109375" style="3" customWidth="1"/>
    <col min="8186" max="8186" width="7.7109375" style="3" customWidth="1"/>
    <col min="8187" max="8187" width="8.42578125" style="3" customWidth="1"/>
    <col min="8188" max="8188" width="12.42578125" style="3" customWidth="1"/>
    <col min="8189" max="8433" width="8.85546875" style="3"/>
    <col min="8434" max="8434" width="3.5703125" style="3" customWidth="1"/>
    <col min="8435" max="8435" width="61.28515625" style="3" customWidth="1"/>
    <col min="8436" max="8436" width="8.7109375" style="3" customWidth="1"/>
    <col min="8437" max="8437" width="6.42578125" style="3" customWidth="1"/>
    <col min="8438" max="8438" width="7.5703125" style="3" customWidth="1"/>
    <col min="8439" max="8439" width="10.28515625" style="3" customWidth="1"/>
    <col min="8440" max="8440" width="6.7109375" style="3" customWidth="1"/>
    <col min="8441" max="8441" width="9.7109375" style="3" customWidth="1"/>
    <col min="8442" max="8442" width="7.7109375" style="3" customWidth="1"/>
    <col min="8443" max="8443" width="8.42578125" style="3" customWidth="1"/>
    <col min="8444" max="8444" width="12.42578125" style="3" customWidth="1"/>
    <col min="8445" max="8689" width="8.85546875" style="3"/>
    <col min="8690" max="8690" width="3.5703125" style="3" customWidth="1"/>
    <col min="8691" max="8691" width="61.28515625" style="3" customWidth="1"/>
    <col min="8692" max="8692" width="8.7109375" style="3" customWidth="1"/>
    <col min="8693" max="8693" width="6.42578125" style="3" customWidth="1"/>
    <col min="8694" max="8694" width="7.5703125" style="3" customWidth="1"/>
    <col min="8695" max="8695" width="10.28515625" style="3" customWidth="1"/>
    <col min="8696" max="8696" width="6.7109375" style="3" customWidth="1"/>
    <col min="8697" max="8697" width="9.7109375" style="3" customWidth="1"/>
    <col min="8698" max="8698" width="7.7109375" style="3" customWidth="1"/>
    <col min="8699" max="8699" width="8.42578125" style="3" customWidth="1"/>
    <col min="8700" max="8700" width="12.42578125" style="3" customWidth="1"/>
    <col min="8701" max="8945" width="8.85546875" style="3"/>
    <col min="8946" max="8946" width="3.5703125" style="3" customWidth="1"/>
    <col min="8947" max="8947" width="61.28515625" style="3" customWidth="1"/>
    <col min="8948" max="8948" width="8.7109375" style="3" customWidth="1"/>
    <col min="8949" max="8949" width="6.42578125" style="3" customWidth="1"/>
    <col min="8950" max="8950" width="7.5703125" style="3" customWidth="1"/>
    <col min="8951" max="8951" width="10.28515625" style="3" customWidth="1"/>
    <col min="8952" max="8952" width="6.7109375" style="3" customWidth="1"/>
    <col min="8953" max="8953" width="9.7109375" style="3" customWidth="1"/>
    <col min="8954" max="8954" width="7.7109375" style="3" customWidth="1"/>
    <col min="8955" max="8955" width="8.42578125" style="3" customWidth="1"/>
    <col min="8956" max="8956" width="12.42578125" style="3" customWidth="1"/>
    <col min="8957" max="9201" width="8.85546875" style="3"/>
    <col min="9202" max="9202" width="3.5703125" style="3" customWidth="1"/>
    <col min="9203" max="9203" width="61.28515625" style="3" customWidth="1"/>
    <col min="9204" max="9204" width="8.7109375" style="3" customWidth="1"/>
    <col min="9205" max="9205" width="6.42578125" style="3" customWidth="1"/>
    <col min="9206" max="9206" width="7.5703125" style="3" customWidth="1"/>
    <col min="9207" max="9207" width="10.28515625" style="3" customWidth="1"/>
    <col min="9208" max="9208" width="6.7109375" style="3" customWidth="1"/>
    <col min="9209" max="9209" width="9.7109375" style="3" customWidth="1"/>
    <col min="9210" max="9210" width="7.7109375" style="3" customWidth="1"/>
    <col min="9211" max="9211" width="8.42578125" style="3" customWidth="1"/>
    <col min="9212" max="9212" width="12.42578125" style="3" customWidth="1"/>
    <col min="9213" max="9457" width="8.85546875" style="3"/>
    <col min="9458" max="9458" width="3.5703125" style="3" customWidth="1"/>
    <col min="9459" max="9459" width="61.28515625" style="3" customWidth="1"/>
    <col min="9460" max="9460" width="8.7109375" style="3" customWidth="1"/>
    <col min="9461" max="9461" width="6.42578125" style="3" customWidth="1"/>
    <col min="9462" max="9462" width="7.5703125" style="3" customWidth="1"/>
    <col min="9463" max="9463" width="10.28515625" style="3" customWidth="1"/>
    <col min="9464" max="9464" width="6.7109375" style="3" customWidth="1"/>
    <col min="9465" max="9465" width="9.7109375" style="3" customWidth="1"/>
    <col min="9466" max="9466" width="7.7109375" style="3" customWidth="1"/>
    <col min="9467" max="9467" width="8.42578125" style="3" customWidth="1"/>
    <col min="9468" max="9468" width="12.42578125" style="3" customWidth="1"/>
    <col min="9469" max="9713" width="8.85546875" style="3"/>
    <col min="9714" max="9714" width="3.5703125" style="3" customWidth="1"/>
    <col min="9715" max="9715" width="61.28515625" style="3" customWidth="1"/>
    <col min="9716" max="9716" width="8.7109375" style="3" customWidth="1"/>
    <col min="9717" max="9717" width="6.42578125" style="3" customWidth="1"/>
    <col min="9718" max="9718" width="7.5703125" style="3" customWidth="1"/>
    <col min="9719" max="9719" width="10.28515625" style="3" customWidth="1"/>
    <col min="9720" max="9720" width="6.7109375" style="3" customWidth="1"/>
    <col min="9721" max="9721" width="9.7109375" style="3" customWidth="1"/>
    <col min="9722" max="9722" width="7.7109375" style="3" customWidth="1"/>
    <col min="9723" max="9723" width="8.42578125" style="3" customWidth="1"/>
    <col min="9724" max="9724" width="12.42578125" style="3" customWidth="1"/>
    <col min="9725" max="9969" width="8.85546875" style="3"/>
    <col min="9970" max="9970" width="3.5703125" style="3" customWidth="1"/>
    <col min="9971" max="9971" width="61.28515625" style="3" customWidth="1"/>
    <col min="9972" max="9972" width="8.7109375" style="3" customWidth="1"/>
    <col min="9973" max="9973" width="6.42578125" style="3" customWidth="1"/>
    <col min="9974" max="9974" width="7.5703125" style="3" customWidth="1"/>
    <col min="9975" max="9975" width="10.28515625" style="3" customWidth="1"/>
    <col min="9976" max="9976" width="6.7109375" style="3" customWidth="1"/>
    <col min="9977" max="9977" width="9.7109375" style="3" customWidth="1"/>
    <col min="9978" max="9978" width="7.7109375" style="3" customWidth="1"/>
    <col min="9979" max="9979" width="8.42578125" style="3" customWidth="1"/>
    <col min="9980" max="9980" width="12.42578125" style="3" customWidth="1"/>
    <col min="9981" max="10225" width="8.85546875" style="3"/>
    <col min="10226" max="10226" width="3.5703125" style="3" customWidth="1"/>
    <col min="10227" max="10227" width="61.28515625" style="3" customWidth="1"/>
    <col min="10228" max="10228" width="8.7109375" style="3" customWidth="1"/>
    <col min="10229" max="10229" width="6.42578125" style="3" customWidth="1"/>
    <col min="10230" max="10230" width="7.5703125" style="3" customWidth="1"/>
    <col min="10231" max="10231" width="10.28515625" style="3" customWidth="1"/>
    <col min="10232" max="10232" width="6.7109375" style="3" customWidth="1"/>
    <col min="10233" max="10233" width="9.7109375" style="3" customWidth="1"/>
    <col min="10234" max="10234" width="7.7109375" style="3" customWidth="1"/>
    <col min="10235" max="10235" width="8.42578125" style="3" customWidth="1"/>
    <col min="10236" max="10236" width="12.42578125" style="3" customWidth="1"/>
    <col min="10237" max="10481" width="8.85546875" style="3"/>
    <col min="10482" max="10482" width="3.5703125" style="3" customWidth="1"/>
    <col min="10483" max="10483" width="61.28515625" style="3" customWidth="1"/>
    <col min="10484" max="10484" width="8.7109375" style="3" customWidth="1"/>
    <col min="10485" max="10485" width="6.42578125" style="3" customWidth="1"/>
    <col min="10486" max="10486" width="7.5703125" style="3" customWidth="1"/>
    <col min="10487" max="10487" width="10.28515625" style="3" customWidth="1"/>
    <col min="10488" max="10488" width="6.7109375" style="3" customWidth="1"/>
    <col min="10489" max="10489" width="9.7109375" style="3" customWidth="1"/>
    <col min="10490" max="10490" width="7.7109375" style="3" customWidth="1"/>
    <col min="10491" max="10491" width="8.42578125" style="3" customWidth="1"/>
    <col min="10492" max="10492" width="12.42578125" style="3" customWidth="1"/>
    <col min="10493" max="10737" width="8.85546875" style="3"/>
    <col min="10738" max="10738" width="3.5703125" style="3" customWidth="1"/>
    <col min="10739" max="10739" width="61.28515625" style="3" customWidth="1"/>
    <col min="10740" max="10740" width="8.7109375" style="3" customWidth="1"/>
    <col min="10741" max="10741" width="6.42578125" style="3" customWidth="1"/>
    <col min="10742" max="10742" width="7.5703125" style="3" customWidth="1"/>
    <col min="10743" max="10743" width="10.28515625" style="3" customWidth="1"/>
    <col min="10744" max="10744" width="6.7109375" style="3" customWidth="1"/>
    <col min="10745" max="10745" width="9.7109375" style="3" customWidth="1"/>
    <col min="10746" max="10746" width="7.7109375" style="3" customWidth="1"/>
    <col min="10747" max="10747" width="8.42578125" style="3" customWidth="1"/>
    <col min="10748" max="10748" width="12.42578125" style="3" customWidth="1"/>
    <col min="10749" max="10993" width="8.85546875" style="3"/>
    <col min="10994" max="10994" width="3.5703125" style="3" customWidth="1"/>
    <col min="10995" max="10995" width="61.28515625" style="3" customWidth="1"/>
    <col min="10996" max="10996" width="8.7109375" style="3" customWidth="1"/>
    <col min="10997" max="10997" width="6.42578125" style="3" customWidth="1"/>
    <col min="10998" max="10998" width="7.5703125" style="3" customWidth="1"/>
    <col min="10999" max="10999" width="10.28515625" style="3" customWidth="1"/>
    <col min="11000" max="11000" width="6.7109375" style="3" customWidth="1"/>
    <col min="11001" max="11001" width="9.7109375" style="3" customWidth="1"/>
    <col min="11002" max="11002" width="7.7109375" style="3" customWidth="1"/>
    <col min="11003" max="11003" width="8.42578125" style="3" customWidth="1"/>
    <col min="11004" max="11004" width="12.42578125" style="3" customWidth="1"/>
    <col min="11005" max="11249" width="8.85546875" style="3"/>
    <col min="11250" max="11250" width="3.5703125" style="3" customWidth="1"/>
    <col min="11251" max="11251" width="61.28515625" style="3" customWidth="1"/>
    <col min="11252" max="11252" width="8.7109375" style="3" customWidth="1"/>
    <col min="11253" max="11253" width="6.42578125" style="3" customWidth="1"/>
    <col min="11254" max="11254" width="7.5703125" style="3" customWidth="1"/>
    <col min="11255" max="11255" width="10.28515625" style="3" customWidth="1"/>
    <col min="11256" max="11256" width="6.7109375" style="3" customWidth="1"/>
    <col min="11257" max="11257" width="9.7109375" style="3" customWidth="1"/>
    <col min="11258" max="11258" width="7.7109375" style="3" customWidth="1"/>
    <col min="11259" max="11259" width="8.42578125" style="3" customWidth="1"/>
    <col min="11260" max="11260" width="12.42578125" style="3" customWidth="1"/>
    <col min="11261" max="11505" width="8.85546875" style="3"/>
    <col min="11506" max="11506" width="3.5703125" style="3" customWidth="1"/>
    <col min="11507" max="11507" width="61.28515625" style="3" customWidth="1"/>
    <col min="11508" max="11508" width="8.7109375" style="3" customWidth="1"/>
    <col min="11509" max="11509" width="6.42578125" style="3" customWidth="1"/>
    <col min="11510" max="11510" width="7.5703125" style="3" customWidth="1"/>
    <col min="11511" max="11511" width="10.28515625" style="3" customWidth="1"/>
    <col min="11512" max="11512" width="6.7109375" style="3" customWidth="1"/>
    <col min="11513" max="11513" width="9.7109375" style="3" customWidth="1"/>
    <col min="11514" max="11514" width="7.7109375" style="3" customWidth="1"/>
    <col min="11515" max="11515" width="8.42578125" style="3" customWidth="1"/>
    <col min="11516" max="11516" width="12.42578125" style="3" customWidth="1"/>
    <col min="11517" max="11761" width="8.85546875" style="3"/>
    <col min="11762" max="11762" width="3.5703125" style="3" customWidth="1"/>
    <col min="11763" max="11763" width="61.28515625" style="3" customWidth="1"/>
    <col min="11764" max="11764" width="8.7109375" style="3" customWidth="1"/>
    <col min="11765" max="11765" width="6.42578125" style="3" customWidth="1"/>
    <col min="11766" max="11766" width="7.5703125" style="3" customWidth="1"/>
    <col min="11767" max="11767" width="10.28515625" style="3" customWidth="1"/>
    <col min="11768" max="11768" width="6.7109375" style="3" customWidth="1"/>
    <col min="11769" max="11769" width="9.7109375" style="3" customWidth="1"/>
    <col min="11770" max="11770" width="7.7109375" style="3" customWidth="1"/>
    <col min="11771" max="11771" width="8.42578125" style="3" customWidth="1"/>
    <col min="11772" max="11772" width="12.42578125" style="3" customWidth="1"/>
    <col min="11773" max="12017" width="8.85546875" style="3"/>
    <col min="12018" max="12018" width="3.5703125" style="3" customWidth="1"/>
    <col min="12019" max="12019" width="61.28515625" style="3" customWidth="1"/>
    <col min="12020" max="12020" width="8.7109375" style="3" customWidth="1"/>
    <col min="12021" max="12021" width="6.42578125" style="3" customWidth="1"/>
    <col min="12022" max="12022" width="7.5703125" style="3" customWidth="1"/>
    <col min="12023" max="12023" width="10.28515625" style="3" customWidth="1"/>
    <col min="12024" max="12024" width="6.7109375" style="3" customWidth="1"/>
    <col min="12025" max="12025" width="9.7109375" style="3" customWidth="1"/>
    <col min="12026" max="12026" width="7.7109375" style="3" customWidth="1"/>
    <col min="12027" max="12027" width="8.42578125" style="3" customWidth="1"/>
    <col min="12028" max="12028" width="12.42578125" style="3" customWidth="1"/>
    <col min="12029" max="12273" width="8.85546875" style="3"/>
    <col min="12274" max="12274" width="3.5703125" style="3" customWidth="1"/>
    <col min="12275" max="12275" width="61.28515625" style="3" customWidth="1"/>
    <col min="12276" max="12276" width="8.7109375" style="3" customWidth="1"/>
    <col min="12277" max="12277" width="6.42578125" style="3" customWidth="1"/>
    <col min="12278" max="12278" width="7.5703125" style="3" customWidth="1"/>
    <col min="12279" max="12279" width="10.28515625" style="3" customWidth="1"/>
    <col min="12280" max="12280" width="6.7109375" style="3" customWidth="1"/>
    <col min="12281" max="12281" width="9.7109375" style="3" customWidth="1"/>
    <col min="12282" max="12282" width="7.7109375" style="3" customWidth="1"/>
    <col min="12283" max="12283" width="8.42578125" style="3" customWidth="1"/>
    <col min="12284" max="12284" width="12.42578125" style="3" customWidth="1"/>
    <col min="12285" max="12529" width="8.85546875" style="3"/>
    <col min="12530" max="12530" width="3.5703125" style="3" customWidth="1"/>
    <col min="12531" max="12531" width="61.28515625" style="3" customWidth="1"/>
    <col min="12532" max="12532" width="8.7109375" style="3" customWidth="1"/>
    <col min="12533" max="12533" width="6.42578125" style="3" customWidth="1"/>
    <col min="12534" max="12534" width="7.5703125" style="3" customWidth="1"/>
    <col min="12535" max="12535" width="10.28515625" style="3" customWidth="1"/>
    <col min="12536" max="12536" width="6.7109375" style="3" customWidth="1"/>
    <col min="12537" max="12537" width="9.7109375" style="3" customWidth="1"/>
    <col min="12538" max="12538" width="7.7109375" style="3" customWidth="1"/>
    <col min="12539" max="12539" width="8.42578125" style="3" customWidth="1"/>
    <col min="12540" max="12540" width="12.42578125" style="3" customWidth="1"/>
    <col min="12541" max="12785" width="8.85546875" style="3"/>
    <col min="12786" max="12786" width="3.5703125" style="3" customWidth="1"/>
    <col min="12787" max="12787" width="61.28515625" style="3" customWidth="1"/>
    <col min="12788" max="12788" width="8.7109375" style="3" customWidth="1"/>
    <col min="12789" max="12789" width="6.42578125" style="3" customWidth="1"/>
    <col min="12790" max="12790" width="7.5703125" style="3" customWidth="1"/>
    <col min="12791" max="12791" width="10.28515625" style="3" customWidth="1"/>
    <col min="12792" max="12792" width="6.7109375" style="3" customWidth="1"/>
    <col min="12793" max="12793" width="9.7109375" style="3" customWidth="1"/>
    <col min="12794" max="12794" width="7.7109375" style="3" customWidth="1"/>
    <col min="12795" max="12795" width="8.42578125" style="3" customWidth="1"/>
    <col min="12796" max="12796" width="12.42578125" style="3" customWidth="1"/>
    <col min="12797" max="13041" width="8.85546875" style="3"/>
    <col min="13042" max="13042" width="3.5703125" style="3" customWidth="1"/>
    <col min="13043" max="13043" width="61.28515625" style="3" customWidth="1"/>
    <col min="13044" max="13044" width="8.7109375" style="3" customWidth="1"/>
    <col min="13045" max="13045" width="6.42578125" style="3" customWidth="1"/>
    <col min="13046" max="13046" width="7.5703125" style="3" customWidth="1"/>
    <col min="13047" max="13047" width="10.28515625" style="3" customWidth="1"/>
    <col min="13048" max="13048" width="6.7109375" style="3" customWidth="1"/>
    <col min="13049" max="13049" width="9.7109375" style="3" customWidth="1"/>
    <col min="13050" max="13050" width="7.7109375" style="3" customWidth="1"/>
    <col min="13051" max="13051" width="8.42578125" style="3" customWidth="1"/>
    <col min="13052" max="13052" width="12.42578125" style="3" customWidth="1"/>
    <col min="13053" max="13297" width="8.85546875" style="3"/>
    <col min="13298" max="13298" width="3.5703125" style="3" customWidth="1"/>
    <col min="13299" max="13299" width="61.28515625" style="3" customWidth="1"/>
    <col min="13300" max="13300" width="8.7109375" style="3" customWidth="1"/>
    <col min="13301" max="13301" width="6.42578125" style="3" customWidth="1"/>
    <col min="13302" max="13302" width="7.5703125" style="3" customWidth="1"/>
    <col min="13303" max="13303" width="10.28515625" style="3" customWidth="1"/>
    <col min="13304" max="13304" width="6.7109375" style="3" customWidth="1"/>
    <col min="13305" max="13305" width="9.7109375" style="3" customWidth="1"/>
    <col min="13306" max="13306" width="7.7109375" style="3" customWidth="1"/>
    <col min="13307" max="13307" width="8.42578125" style="3" customWidth="1"/>
    <col min="13308" max="13308" width="12.42578125" style="3" customWidth="1"/>
    <col min="13309" max="13553" width="8.85546875" style="3"/>
    <col min="13554" max="13554" width="3.5703125" style="3" customWidth="1"/>
    <col min="13555" max="13555" width="61.28515625" style="3" customWidth="1"/>
    <col min="13556" max="13556" width="8.7109375" style="3" customWidth="1"/>
    <col min="13557" max="13557" width="6.42578125" style="3" customWidth="1"/>
    <col min="13558" max="13558" width="7.5703125" style="3" customWidth="1"/>
    <col min="13559" max="13559" width="10.28515625" style="3" customWidth="1"/>
    <col min="13560" max="13560" width="6.7109375" style="3" customWidth="1"/>
    <col min="13561" max="13561" width="9.7109375" style="3" customWidth="1"/>
    <col min="13562" max="13562" width="7.7109375" style="3" customWidth="1"/>
    <col min="13563" max="13563" width="8.42578125" style="3" customWidth="1"/>
    <col min="13564" max="13564" width="12.42578125" style="3" customWidth="1"/>
    <col min="13565" max="13809" width="8.85546875" style="3"/>
    <col min="13810" max="13810" width="3.5703125" style="3" customWidth="1"/>
    <col min="13811" max="13811" width="61.28515625" style="3" customWidth="1"/>
    <col min="13812" max="13812" width="8.7109375" style="3" customWidth="1"/>
    <col min="13813" max="13813" width="6.42578125" style="3" customWidth="1"/>
    <col min="13814" max="13814" width="7.5703125" style="3" customWidth="1"/>
    <col min="13815" max="13815" width="10.28515625" style="3" customWidth="1"/>
    <col min="13816" max="13816" width="6.7109375" style="3" customWidth="1"/>
    <col min="13817" max="13817" width="9.7109375" style="3" customWidth="1"/>
    <col min="13818" max="13818" width="7.7109375" style="3" customWidth="1"/>
    <col min="13819" max="13819" width="8.42578125" style="3" customWidth="1"/>
    <col min="13820" max="13820" width="12.42578125" style="3" customWidth="1"/>
    <col min="13821" max="14065" width="8.85546875" style="3"/>
    <col min="14066" max="14066" width="3.5703125" style="3" customWidth="1"/>
    <col min="14067" max="14067" width="61.28515625" style="3" customWidth="1"/>
    <col min="14068" max="14068" width="8.7109375" style="3" customWidth="1"/>
    <col min="14069" max="14069" width="6.42578125" style="3" customWidth="1"/>
    <col min="14070" max="14070" width="7.5703125" style="3" customWidth="1"/>
    <col min="14071" max="14071" width="10.28515625" style="3" customWidth="1"/>
    <col min="14072" max="14072" width="6.7109375" style="3" customWidth="1"/>
    <col min="14073" max="14073" width="9.7109375" style="3" customWidth="1"/>
    <col min="14074" max="14074" width="7.7109375" style="3" customWidth="1"/>
    <col min="14075" max="14075" width="8.42578125" style="3" customWidth="1"/>
    <col min="14076" max="14076" width="12.42578125" style="3" customWidth="1"/>
    <col min="14077" max="14321" width="8.85546875" style="3"/>
    <col min="14322" max="14322" width="3.5703125" style="3" customWidth="1"/>
    <col min="14323" max="14323" width="61.28515625" style="3" customWidth="1"/>
    <col min="14324" max="14324" width="8.7109375" style="3" customWidth="1"/>
    <col min="14325" max="14325" width="6.42578125" style="3" customWidth="1"/>
    <col min="14326" max="14326" width="7.5703125" style="3" customWidth="1"/>
    <col min="14327" max="14327" width="10.28515625" style="3" customWidth="1"/>
    <col min="14328" max="14328" width="6.7109375" style="3" customWidth="1"/>
    <col min="14329" max="14329" width="9.7109375" style="3" customWidth="1"/>
    <col min="14330" max="14330" width="7.7109375" style="3" customWidth="1"/>
    <col min="14331" max="14331" width="8.42578125" style="3" customWidth="1"/>
    <col min="14332" max="14332" width="12.42578125" style="3" customWidth="1"/>
    <col min="14333" max="14577" width="8.85546875" style="3"/>
    <col min="14578" max="14578" width="3.5703125" style="3" customWidth="1"/>
    <col min="14579" max="14579" width="61.28515625" style="3" customWidth="1"/>
    <col min="14580" max="14580" width="8.7109375" style="3" customWidth="1"/>
    <col min="14581" max="14581" width="6.42578125" style="3" customWidth="1"/>
    <col min="14582" max="14582" width="7.5703125" style="3" customWidth="1"/>
    <col min="14583" max="14583" width="10.28515625" style="3" customWidth="1"/>
    <col min="14584" max="14584" width="6.7109375" style="3" customWidth="1"/>
    <col min="14585" max="14585" width="9.7109375" style="3" customWidth="1"/>
    <col min="14586" max="14586" width="7.7109375" style="3" customWidth="1"/>
    <col min="14587" max="14587" width="8.42578125" style="3" customWidth="1"/>
    <col min="14588" max="14588" width="12.42578125" style="3" customWidth="1"/>
    <col min="14589" max="14833" width="8.85546875" style="3"/>
    <col min="14834" max="14834" width="3.5703125" style="3" customWidth="1"/>
    <col min="14835" max="14835" width="61.28515625" style="3" customWidth="1"/>
    <col min="14836" max="14836" width="8.7109375" style="3" customWidth="1"/>
    <col min="14837" max="14837" width="6.42578125" style="3" customWidth="1"/>
    <col min="14838" max="14838" width="7.5703125" style="3" customWidth="1"/>
    <col min="14839" max="14839" width="10.28515625" style="3" customWidth="1"/>
    <col min="14840" max="14840" width="6.7109375" style="3" customWidth="1"/>
    <col min="14841" max="14841" width="9.7109375" style="3" customWidth="1"/>
    <col min="14842" max="14842" width="7.7109375" style="3" customWidth="1"/>
    <col min="14843" max="14843" width="8.42578125" style="3" customWidth="1"/>
    <col min="14844" max="14844" width="12.42578125" style="3" customWidth="1"/>
    <col min="14845" max="15089" width="8.85546875" style="3"/>
    <col min="15090" max="15090" width="3.5703125" style="3" customWidth="1"/>
    <col min="15091" max="15091" width="61.28515625" style="3" customWidth="1"/>
    <col min="15092" max="15092" width="8.7109375" style="3" customWidth="1"/>
    <col min="15093" max="15093" width="6.42578125" style="3" customWidth="1"/>
    <col min="15094" max="15094" width="7.5703125" style="3" customWidth="1"/>
    <col min="15095" max="15095" width="10.28515625" style="3" customWidth="1"/>
    <col min="15096" max="15096" width="6.7109375" style="3" customWidth="1"/>
    <col min="15097" max="15097" width="9.7109375" style="3" customWidth="1"/>
    <col min="15098" max="15098" width="7.7109375" style="3" customWidth="1"/>
    <col min="15099" max="15099" width="8.42578125" style="3" customWidth="1"/>
    <col min="15100" max="15100" width="12.42578125" style="3" customWidth="1"/>
    <col min="15101" max="15345" width="8.85546875" style="3"/>
    <col min="15346" max="15346" width="3.5703125" style="3" customWidth="1"/>
    <col min="15347" max="15347" width="61.28515625" style="3" customWidth="1"/>
    <col min="15348" max="15348" width="8.7109375" style="3" customWidth="1"/>
    <col min="15349" max="15349" width="6.42578125" style="3" customWidth="1"/>
    <col min="15350" max="15350" width="7.5703125" style="3" customWidth="1"/>
    <col min="15351" max="15351" width="10.28515625" style="3" customWidth="1"/>
    <col min="15352" max="15352" width="6.7109375" style="3" customWidth="1"/>
    <col min="15353" max="15353" width="9.7109375" style="3" customWidth="1"/>
    <col min="15354" max="15354" width="7.7109375" style="3" customWidth="1"/>
    <col min="15355" max="15355" width="8.42578125" style="3" customWidth="1"/>
    <col min="15356" max="15356" width="12.42578125" style="3" customWidth="1"/>
    <col min="15357" max="15601" width="8.85546875" style="3"/>
    <col min="15602" max="15602" width="3.5703125" style="3" customWidth="1"/>
    <col min="15603" max="15603" width="61.28515625" style="3" customWidth="1"/>
    <col min="15604" max="15604" width="8.7109375" style="3" customWidth="1"/>
    <col min="15605" max="15605" width="6.42578125" style="3" customWidth="1"/>
    <col min="15606" max="15606" width="7.5703125" style="3" customWidth="1"/>
    <col min="15607" max="15607" width="10.28515625" style="3" customWidth="1"/>
    <col min="15608" max="15608" width="6.7109375" style="3" customWidth="1"/>
    <col min="15609" max="15609" width="9.7109375" style="3" customWidth="1"/>
    <col min="15610" max="15610" width="7.7109375" style="3" customWidth="1"/>
    <col min="15611" max="15611" width="8.42578125" style="3" customWidth="1"/>
    <col min="15612" max="15612" width="12.42578125" style="3" customWidth="1"/>
    <col min="15613" max="15857" width="8.85546875" style="3"/>
    <col min="15858" max="15858" width="3.5703125" style="3" customWidth="1"/>
    <col min="15859" max="15859" width="61.28515625" style="3" customWidth="1"/>
    <col min="15860" max="15860" width="8.7109375" style="3" customWidth="1"/>
    <col min="15861" max="15861" width="6.42578125" style="3" customWidth="1"/>
    <col min="15862" max="15862" width="7.5703125" style="3" customWidth="1"/>
    <col min="15863" max="15863" width="10.28515625" style="3" customWidth="1"/>
    <col min="15864" max="15864" width="6.7109375" style="3" customWidth="1"/>
    <col min="15865" max="15865" width="9.7109375" style="3" customWidth="1"/>
    <col min="15866" max="15866" width="7.7109375" style="3" customWidth="1"/>
    <col min="15867" max="15867" width="8.42578125" style="3" customWidth="1"/>
    <col min="15868" max="15868" width="12.42578125" style="3" customWidth="1"/>
    <col min="15869" max="16113" width="8.85546875" style="3"/>
    <col min="16114" max="16114" width="3.5703125" style="3" customWidth="1"/>
    <col min="16115" max="16115" width="61.28515625" style="3" customWidth="1"/>
    <col min="16116" max="16116" width="8.7109375" style="3" customWidth="1"/>
    <col min="16117" max="16117" width="6.42578125" style="3" customWidth="1"/>
    <col min="16118" max="16118" width="7.5703125" style="3" customWidth="1"/>
    <col min="16119" max="16119" width="10.28515625" style="3" customWidth="1"/>
    <col min="16120" max="16120" width="6.7109375" style="3" customWidth="1"/>
    <col min="16121" max="16121" width="9.7109375" style="3" customWidth="1"/>
    <col min="16122" max="16122" width="7.7109375" style="3" customWidth="1"/>
    <col min="16123" max="16123" width="8.42578125" style="3" customWidth="1"/>
    <col min="16124" max="16124" width="12.42578125" style="3" customWidth="1"/>
    <col min="16125" max="16368" width="8.85546875" style="3"/>
    <col min="16369" max="16384" width="9.28515625" style="3" customWidth="1"/>
  </cols>
  <sheetData>
    <row r="1" spans="1:18" ht="15.75" thickBot="1" x14ac:dyDescent="0.3"/>
    <row r="2" spans="1:18" s="2" customFormat="1" ht="28.5" x14ac:dyDescent="0.25">
      <c r="A2" s="1"/>
      <c r="B2" s="52" t="s">
        <v>39</v>
      </c>
      <c r="C2" s="53"/>
      <c r="D2" s="5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" customHeight="1" x14ac:dyDescent="0.25">
      <c r="B3" s="40" t="s">
        <v>0</v>
      </c>
      <c r="C3" s="41" t="s">
        <v>9</v>
      </c>
      <c r="D3" s="42" t="s">
        <v>12</v>
      </c>
    </row>
    <row r="4" spans="1:18" s="4" customFormat="1" ht="16.149999999999999" customHeight="1" x14ac:dyDescent="0.25">
      <c r="B4" s="43">
        <v>1</v>
      </c>
      <c r="C4" s="78" t="s">
        <v>40</v>
      </c>
      <c r="D4" s="44">
        <f>A!L28</f>
        <v>0</v>
      </c>
    </row>
    <row r="5" spans="1:18" s="4" customFormat="1" ht="16.149999999999999" customHeight="1" x14ac:dyDescent="0.25">
      <c r="B5" s="43">
        <v>2</v>
      </c>
      <c r="C5" s="78" t="s">
        <v>42</v>
      </c>
      <c r="D5" s="44">
        <f>B!L141</f>
        <v>0</v>
      </c>
      <c r="E5" s="14"/>
      <c r="F5" s="14"/>
    </row>
    <row r="6" spans="1:18" s="4" customFormat="1" ht="16.149999999999999" customHeight="1" x14ac:dyDescent="0.25">
      <c r="B6" s="43">
        <v>3</v>
      </c>
      <c r="C6" s="78" t="s">
        <v>41</v>
      </c>
      <c r="D6" s="44">
        <f>'C'!L78</f>
        <v>0</v>
      </c>
    </row>
    <row r="7" spans="1:18" s="4" customFormat="1" ht="16.149999999999999" customHeight="1" x14ac:dyDescent="0.25">
      <c r="B7" s="43">
        <v>4</v>
      </c>
      <c r="C7" s="78" t="s">
        <v>43</v>
      </c>
      <c r="D7" s="44">
        <f>D!L127</f>
        <v>0</v>
      </c>
    </row>
    <row r="8" spans="1:18" s="4" customFormat="1" ht="16.149999999999999" customHeight="1" x14ac:dyDescent="0.25">
      <c r="B8" s="43">
        <v>5</v>
      </c>
      <c r="C8" s="78" t="s">
        <v>427</v>
      </c>
      <c r="D8" s="44">
        <f>E!L90</f>
        <v>0</v>
      </c>
    </row>
    <row r="9" spans="1:18" s="4" customFormat="1" ht="16.149999999999999" customHeight="1" x14ac:dyDescent="0.25">
      <c r="B9" s="43">
        <v>6</v>
      </c>
      <c r="C9" s="78" t="s">
        <v>44</v>
      </c>
      <c r="D9" s="44">
        <f>F!L140</f>
        <v>0</v>
      </c>
    </row>
    <row r="10" spans="1:18" s="4" customFormat="1" ht="16.149999999999999" customHeight="1" x14ac:dyDescent="0.25">
      <c r="B10" s="43">
        <v>7</v>
      </c>
      <c r="C10" s="78" t="s">
        <v>45</v>
      </c>
      <c r="D10" s="44">
        <f>G!L23</f>
        <v>0</v>
      </c>
    </row>
    <row r="11" spans="1:18" ht="18.75" thickBot="1" x14ac:dyDescent="0.3">
      <c r="B11" s="45"/>
      <c r="C11" s="46" t="s">
        <v>38</v>
      </c>
      <c r="D11" s="47">
        <f>SUM(D4:D10)</f>
        <v>0</v>
      </c>
    </row>
    <row r="12" spans="1:18" s="5" customFormat="1" ht="15.75" x14ac:dyDescent="0.25">
      <c r="B12" s="3"/>
      <c r="C12" s="15"/>
      <c r="D12" s="15"/>
    </row>
    <row r="15" spans="1:18" ht="48.75" customHeight="1" x14ac:dyDescent="0.25">
      <c r="B15" s="55" t="s">
        <v>34</v>
      </c>
      <c r="C15" s="55"/>
      <c r="D15" s="55"/>
    </row>
  </sheetData>
  <mergeCells count="2">
    <mergeCell ref="B2:D2"/>
    <mergeCell ref="B15:D15"/>
  </mergeCells>
  <pageMargins left="0.84" right="0.25" top="0.75" bottom="0.2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"/>
  <sheetViews>
    <sheetView topLeftCell="A19" zoomScale="85" zoomScaleNormal="85" workbookViewId="0">
      <selection activeCell="C28" sqref="C28"/>
    </sheetView>
  </sheetViews>
  <sheetFormatPr defaultRowHeight="15" x14ac:dyDescent="0.25"/>
  <cols>
    <col min="1" max="1" width="1.85546875" style="3" customWidth="1"/>
    <col min="2" max="2" width="6" style="3" customWidth="1"/>
    <col min="3" max="3" width="59.140625" style="17" customWidth="1"/>
    <col min="4" max="4" width="13.7109375" style="3" customWidth="1"/>
    <col min="5" max="5" width="11.28515625" style="23" customWidth="1"/>
    <col min="6" max="6" width="11.5703125" style="3" customWidth="1"/>
    <col min="7" max="7" width="9.7109375" style="3" customWidth="1"/>
    <col min="8" max="8" width="10.7109375" style="3" customWidth="1"/>
    <col min="9" max="9" width="10.28515625" style="3" customWidth="1"/>
    <col min="10" max="10" width="11.28515625" style="3" customWidth="1"/>
    <col min="11" max="11" width="10.42578125" style="3" customWidth="1"/>
    <col min="12" max="12" width="13.28515625" style="3" customWidth="1"/>
    <col min="13" max="249" width="9.28515625" style="3"/>
    <col min="250" max="250" width="3.5703125" style="3" customWidth="1"/>
    <col min="251" max="251" width="61.28515625" style="3" customWidth="1"/>
    <col min="252" max="252" width="8.7109375" style="3" customWidth="1"/>
    <col min="253" max="253" width="6.42578125" style="3" customWidth="1"/>
    <col min="254" max="254" width="7.5703125" style="3" customWidth="1"/>
    <col min="255" max="255" width="10.28515625" style="3" customWidth="1"/>
    <col min="256" max="256" width="6.7109375" style="3" customWidth="1"/>
    <col min="257" max="257" width="9.7109375" style="3" customWidth="1"/>
    <col min="258" max="258" width="7.7109375" style="3" customWidth="1"/>
    <col min="259" max="259" width="8.42578125" style="3" customWidth="1"/>
    <col min="260" max="260" width="12.42578125" style="3" customWidth="1"/>
    <col min="261" max="505" width="9.28515625" style="3"/>
    <col min="506" max="506" width="3.5703125" style="3" customWidth="1"/>
    <col min="507" max="507" width="61.28515625" style="3" customWidth="1"/>
    <col min="508" max="508" width="8.7109375" style="3" customWidth="1"/>
    <col min="509" max="509" width="6.42578125" style="3" customWidth="1"/>
    <col min="510" max="510" width="7.5703125" style="3" customWidth="1"/>
    <col min="511" max="511" width="10.28515625" style="3" customWidth="1"/>
    <col min="512" max="512" width="6.7109375" style="3" customWidth="1"/>
    <col min="513" max="513" width="9.7109375" style="3" customWidth="1"/>
    <col min="514" max="514" width="7.7109375" style="3" customWidth="1"/>
    <col min="515" max="515" width="8.42578125" style="3" customWidth="1"/>
    <col min="516" max="516" width="12.42578125" style="3" customWidth="1"/>
    <col min="517" max="761" width="9.28515625" style="3"/>
    <col min="762" max="762" width="3.5703125" style="3" customWidth="1"/>
    <col min="763" max="763" width="61.28515625" style="3" customWidth="1"/>
    <col min="764" max="764" width="8.7109375" style="3" customWidth="1"/>
    <col min="765" max="765" width="6.42578125" style="3" customWidth="1"/>
    <col min="766" max="766" width="7.5703125" style="3" customWidth="1"/>
    <col min="767" max="767" width="10.28515625" style="3" customWidth="1"/>
    <col min="768" max="768" width="6.7109375" style="3" customWidth="1"/>
    <col min="769" max="769" width="9.7109375" style="3" customWidth="1"/>
    <col min="770" max="770" width="7.7109375" style="3" customWidth="1"/>
    <col min="771" max="771" width="8.42578125" style="3" customWidth="1"/>
    <col min="772" max="772" width="12.42578125" style="3" customWidth="1"/>
    <col min="773" max="1017" width="9.28515625" style="3"/>
    <col min="1018" max="1018" width="3.5703125" style="3" customWidth="1"/>
    <col min="1019" max="1019" width="61.28515625" style="3" customWidth="1"/>
    <col min="1020" max="1020" width="8.7109375" style="3" customWidth="1"/>
    <col min="1021" max="1021" width="6.42578125" style="3" customWidth="1"/>
    <col min="1022" max="1022" width="7.5703125" style="3" customWidth="1"/>
    <col min="1023" max="1023" width="10.28515625" style="3" customWidth="1"/>
    <col min="1024" max="1024" width="6.7109375" style="3" customWidth="1"/>
    <col min="1025" max="1025" width="9.7109375" style="3" customWidth="1"/>
    <col min="1026" max="1026" width="7.7109375" style="3" customWidth="1"/>
    <col min="1027" max="1027" width="8.42578125" style="3" customWidth="1"/>
    <col min="1028" max="1028" width="12.42578125" style="3" customWidth="1"/>
    <col min="1029" max="1273" width="9.28515625" style="3"/>
    <col min="1274" max="1274" width="3.5703125" style="3" customWidth="1"/>
    <col min="1275" max="1275" width="61.28515625" style="3" customWidth="1"/>
    <col min="1276" max="1276" width="8.7109375" style="3" customWidth="1"/>
    <col min="1277" max="1277" width="6.42578125" style="3" customWidth="1"/>
    <col min="1278" max="1278" width="7.5703125" style="3" customWidth="1"/>
    <col min="1279" max="1279" width="10.28515625" style="3" customWidth="1"/>
    <col min="1280" max="1280" width="6.7109375" style="3" customWidth="1"/>
    <col min="1281" max="1281" width="9.7109375" style="3" customWidth="1"/>
    <col min="1282" max="1282" width="7.7109375" style="3" customWidth="1"/>
    <col min="1283" max="1283" width="8.42578125" style="3" customWidth="1"/>
    <col min="1284" max="1284" width="12.42578125" style="3" customWidth="1"/>
    <col min="1285" max="1529" width="9.28515625" style="3"/>
    <col min="1530" max="1530" width="3.5703125" style="3" customWidth="1"/>
    <col min="1531" max="1531" width="61.28515625" style="3" customWidth="1"/>
    <col min="1532" max="1532" width="8.7109375" style="3" customWidth="1"/>
    <col min="1533" max="1533" width="6.42578125" style="3" customWidth="1"/>
    <col min="1534" max="1534" width="7.5703125" style="3" customWidth="1"/>
    <col min="1535" max="1535" width="10.28515625" style="3" customWidth="1"/>
    <col min="1536" max="1536" width="6.7109375" style="3" customWidth="1"/>
    <col min="1537" max="1537" width="9.7109375" style="3" customWidth="1"/>
    <col min="1538" max="1538" width="7.7109375" style="3" customWidth="1"/>
    <col min="1539" max="1539" width="8.42578125" style="3" customWidth="1"/>
    <col min="1540" max="1540" width="12.42578125" style="3" customWidth="1"/>
    <col min="1541" max="1785" width="9.28515625" style="3"/>
    <col min="1786" max="1786" width="3.5703125" style="3" customWidth="1"/>
    <col min="1787" max="1787" width="61.28515625" style="3" customWidth="1"/>
    <col min="1788" max="1788" width="8.7109375" style="3" customWidth="1"/>
    <col min="1789" max="1789" width="6.42578125" style="3" customWidth="1"/>
    <col min="1790" max="1790" width="7.5703125" style="3" customWidth="1"/>
    <col min="1791" max="1791" width="10.28515625" style="3" customWidth="1"/>
    <col min="1792" max="1792" width="6.7109375" style="3" customWidth="1"/>
    <col min="1793" max="1793" width="9.7109375" style="3" customWidth="1"/>
    <col min="1794" max="1794" width="7.7109375" style="3" customWidth="1"/>
    <col min="1795" max="1795" width="8.42578125" style="3" customWidth="1"/>
    <col min="1796" max="1796" width="12.42578125" style="3" customWidth="1"/>
    <col min="1797" max="2041" width="9.28515625" style="3"/>
    <col min="2042" max="2042" width="3.5703125" style="3" customWidth="1"/>
    <col min="2043" max="2043" width="61.28515625" style="3" customWidth="1"/>
    <col min="2044" max="2044" width="8.7109375" style="3" customWidth="1"/>
    <col min="2045" max="2045" width="6.42578125" style="3" customWidth="1"/>
    <col min="2046" max="2046" width="7.5703125" style="3" customWidth="1"/>
    <col min="2047" max="2047" width="10.28515625" style="3" customWidth="1"/>
    <col min="2048" max="2048" width="6.7109375" style="3" customWidth="1"/>
    <col min="2049" max="2049" width="9.7109375" style="3" customWidth="1"/>
    <col min="2050" max="2050" width="7.7109375" style="3" customWidth="1"/>
    <col min="2051" max="2051" width="8.42578125" style="3" customWidth="1"/>
    <col min="2052" max="2052" width="12.42578125" style="3" customWidth="1"/>
    <col min="2053" max="2297" width="9.28515625" style="3"/>
    <col min="2298" max="2298" width="3.5703125" style="3" customWidth="1"/>
    <col min="2299" max="2299" width="61.28515625" style="3" customWidth="1"/>
    <col min="2300" max="2300" width="8.7109375" style="3" customWidth="1"/>
    <col min="2301" max="2301" width="6.42578125" style="3" customWidth="1"/>
    <col min="2302" max="2302" width="7.5703125" style="3" customWidth="1"/>
    <col min="2303" max="2303" width="10.28515625" style="3" customWidth="1"/>
    <col min="2304" max="2304" width="6.7109375" style="3" customWidth="1"/>
    <col min="2305" max="2305" width="9.7109375" style="3" customWidth="1"/>
    <col min="2306" max="2306" width="7.7109375" style="3" customWidth="1"/>
    <col min="2307" max="2307" width="8.42578125" style="3" customWidth="1"/>
    <col min="2308" max="2308" width="12.42578125" style="3" customWidth="1"/>
    <col min="2309" max="2553" width="9.28515625" style="3"/>
    <col min="2554" max="2554" width="3.5703125" style="3" customWidth="1"/>
    <col min="2555" max="2555" width="61.28515625" style="3" customWidth="1"/>
    <col min="2556" max="2556" width="8.7109375" style="3" customWidth="1"/>
    <col min="2557" max="2557" width="6.42578125" style="3" customWidth="1"/>
    <col min="2558" max="2558" width="7.5703125" style="3" customWidth="1"/>
    <col min="2559" max="2559" width="10.28515625" style="3" customWidth="1"/>
    <col min="2560" max="2560" width="6.7109375" style="3" customWidth="1"/>
    <col min="2561" max="2561" width="9.7109375" style="3" customWidth="1"/>
    <col min="2562" max="2562" width="7.7109375" style="3" customWidth="1"/>
    <col min="2563" max="2563" width="8.42578125" style="3" customWidth="1"/>
    <col min="2564" max="2564" width="12.42578125" style="3" customWidth="1"/>
    <col min="2565" max="2809" width="9.28515625" style="3"/>
    <col min="2810" max="2810" width="3.5703125" style="3" customWidth="1"/>
    <col min="2811" max="2811" width="61.28515625" style="3" customWidth="1"/>
    <col min="2812" max="2812" width="8.7109375" style="3" customWidth="1"/>
    <col min="2813" max="2813" width="6.42578125" style="3" customWidth="1"/>
    <col min="2814" max="2814" width="7.5703125" style="3" customWidth="1"/>
    <col min="2815" max="2815" width="10.28515625" style="3" customWidth="1"/>
    <col min="2816" max="2816" width="6.7109375" style="3" customWidth="1"/>
    <col min="2817" max="2817" width="9.7109375" style="3" customWidth="1"/>
    <col min="2818" max="2818" width="7.7109375" style="3" customWidth="1"/>
    <col min="2819" max="2819" width="8.42578125" style="3" customWidth="1"/>
    <col min="2820" max="2820" width="12.42578125" style="3" customWidth="1"/>
    <col min="2821" max="3065" width="9.28515625" style="3"/>
    <col min="3066" max="3066" width="3.5703125" style="3" customWidth="1"/>
    <col min="3067" max="3067" width="61.28515625" style="3" customWidth="1"/>
    <col min="3068" max="3068" width="8.7109375" style="3" customWidth="1"/>
    <col min="3069" max="3069" width="6.42578125" style="3" customWidth="1"/>
    <col min="3070" max="3070" width="7.5703125" style="3" customWidth="1"/>
    <col min="3071" max="3071" width="10.28515625" style="3" customWidth="1"/>
    <col min="3072" max="3072" width="6.7109375" style="3" customWidth="1"/>
    <col min="3073" max="3073" width="9.7109375" style="3" customWidth="1"/>
    <col min="3074" max="3074" width="7.7109375" style="3" customWidth="1"/>
    <col min="3075" max="3075" width="8.42578125" style="3" customWidth="1"/>
    <col min="3076" max="3076" width="12.42578125" style="3" customWidth="1"/>
    <col min="3077" max="3321" width="9.28515625" style="3"/>
    <col min="3322" max="3322" width="3.5703125" style="3" customWidth="1"/>
    <col min="3323" max="3323" width="61.28515625" style="3" customWidth="1"/>
    <col min="3324" max="3324" width="8.7109375" style="3" customWidth="1"/>
    <col min="3325" max="3325" width="6.42578125" style="3" customWidth="1"/>
    <col min="3326" max="3326" width="7.5703125" style="3" customWidth="1"/>
    <col min="3327" max="3327" width="10.28515625" style="3" customWidth="1"/>
    <col min="3328" max="3328" width="6.7109375" style="3" customWidth="1"/>
    <col min="3329" max="3329" width="9.7109375" style="3" customWidth="1"/>
    <col min="3330" max="3330" width="7.7109375" style="3" customWidth="1"/>
    <col min="3331" max="3331" width="8.42578125" style="3" customWidth="1"/>
    <col min="3332" max="3332" width="12.42578125" style="3" customWidth="1"/>
    <col min="3333" max="3577" width="9.28515625" style="3"/>
    <col min="3578" max="3578" width="3.5703125" style="3" customWidth="1"/>
    <col min="3579" max="3579" width="61.28515625" style="3" customWidth="1"/>
    <col min="3580" max="3580" width="8.7109375" style="3" customWidth="1"/>
    <col min="3581" max="3581" width="6.42578125" style="3" customWidth="1"/>
    <col min="3582" max="3582" width="7.5703125" style="3" customWidth="1"/>
    <col min="3583" max="3583" width="10.28515625" style="3" customWidth="1"/>
    <col min="3584" max="3584" width="6.7109375" style="3" customWidth="1"/>
    <col min="3585" max="3585" width="9.7109375" style="3" customWidth="1"/>
    <col min="3586" max="3586" width="7.7109375" style="3" customWidth="1"/>
    <col min="3587" max="3587" width="8.42578125" style="3" customWidth="1"/>
    <col min="3588" max="3588" width="12.42578125" style="3" customWidth="1"/>
    <col min="3589" max="3833" width="9.28515625" style="3"/>
    <col min="3834" max="3834" width="3.5703125" style="3" customWidth="1"/>
    <col min="3835" max="3835" width="61.28515625" style="3" customWidth="1"/>
    <col min="3836" max="3836" width="8.7109375" style="3" customWidth="1"/>
    <col min="3837" max="3837" width="6.42578125" style="3" customWidth="1"/>
    <col min="3838" max="3838" width="7.5703125" style="3" customWidth="1"/>
    <col min="3839" max="3839" width="10.28515625" style="3" customWidth="1"/>
    <col min="3840" max="3840" width="6.7109375" style="3" customWidth="1"/>
    <col min="3841" max="3841" width="9.7109375" style="3" customWidth="1"/>
    <col min="3842" max="3842" width="7.7109375" style="3" customWidth="1"/>
    <col min="3843" max="3843" width="8.42578125" style="3" customWidth="1"/>
    <col min="3844" max="3844" width="12.42578125" style="3" customWidth="1"/>
    <col min="3845" max="4089" width="9.28515625" style="3"/>
    <col min="4090" max="4090" width="3.5703125" style="3" customWidth="1"/>
    <col min="4091" max="4091" width="61.28515625" style="3" customWidth="1"/>
    <col min="4092" max="4092" width="8.7109375" style="3" customWidth="1"/>
    <col min="4093" max="4093" width="6.42578125" style="3" customWidth="1"/>
    <col min="4094" max="4094" width="7.5703125" style="3" customWidth="1"/>
    <col min="4095" max="4095" width="10.28515625" style="3" customWidth="1"/>
    <col min="4096" max="4096" width="6.7109375" style="3" customWidth="1"/>
    <col min="4097" max="4097" width="9.7109375" style="3" customWidth="1"/>
    <col min="4098" max="4098" width="7.7109375" style="3" customWidth="1"/>
    <col min="4099" max="4099" width="8.42578125" style="3" customWidth="1"/>
    <col min="4100" max="4100" width="12.42578125" style="3" customWidth="1"/>
    <col min="4101" max="4345" width="9.28515625" style="3"/>
    <col min="4346" max="4346" width="3.5703125" style="3" customWidth="1"/>
    <col min="4347" max="4347" width="61.28515625" style="3" customWidth="1"/>
    <col min="4348" max="4348" width="8.7109375" style="3" customWidth="1"/>
    <col min="4349" max="4349" width="6.42578125" style="3" customWidth="1"/>
    <col min="4350" max="4350" width="7.5703125" style="3" customWidth="1"/>
    <col min="4351" max="4351" width="10.28515625" style="3" customWidth="1"/>
    <col min="4352" max="4352" width="6.7109375" style="3" customWidth="1"/>
    <col min="4353" max="4353" width="9.7109375" style="3" customWidth="1"/>
    <col min="4354" max="4354" width="7.7109375" style="3" customWidth="1"/>
    <col min="4355" max="4355" width="8.42578125" style="3" customWidth="1"/>
    <col min="4356" max="4356" width="12.42578125" style="3" customWidth="1"/>
    <col min="4357" max="4601" width="9.28515625" style="3"/>
    <col min="4602" max="4602" width="3.5703125" style="3" customWidth="1"/>
    <col min="4603" max="4603" width="61.28515625" style="3" customWidth="1"/>
    <col min="4604" max="4604" width="8.7109375" style="3" customWidth="1"/>
    <col min="4605" max="4605" width="6.42578125" style="3" customWidth="1"/>
    <col min="4606" max="4606" width="7.5703125" style="3" customWidth="1"/>
    <col min="4607" max="4607" width="10.28515625" style="3" customWidth="1"/>
    <col min="4608" max="4608" width="6.7109375" style="3" customWidth="1"/>
    <col min="4609" max="4609" width="9.7109375" style="3" customWidth="1"/>
    <col min="4610" max="4610" width="7.7109375" style="3" customWidth="1"/>
    <col min="4611" max="4611" width="8.42578125" style="3" customWidth="1"/>
    <col min="4612" max="4612" width="12.42578125" style="3" customWidth="1"/>
    <col min="4613" max="4857" width="9.28515625" style="3"/>
    <col min="4858" max="4858" width="3.5703125" style="3" customWidth="1"/>
    <col min="4859" max="4859" width="61.28515625" style="3" customWidth="1"/>
    <col min="4860" max="4860" width="8.7109375" style="3" customWidth="1"/>
    <col min="4861" max="4861" width="6.42578125" style="3" customWidth="1"/>
    <col min="4862" max="4862" width="7.5703125" style="3" customWidth="1"/>
    <col min="4863" max="4863" width="10.28515625" style="3" customWidth="1"/>
    <col min="4864" max="4864" width="6.7109375" style="3" customWidth="1"/>
    <col min="4865" max="4865" width="9.7109375" style="3" customWidth="1"/>
    <col min="4866" max="4866" width="7.7109375" style="3" customWidth="1"/>
    <col min="4867" max="4867" width="8.42578125" style="3" customWidth="1"/>
    <col min="4868" max="4868" width="12.42578125" style="3" customWidth="1"/>
    <col min="4869" max="5113" width="9.28515625" style="3"/>
    <col min="5114" max="5114" width="3.5703125" style="3" customWidth="1"/>
    <col min="5115" max="5115" width="61.28515625" style="3" customWidth="1"/>
    <col min="5116" max="5116" width="8.7109375" style="3" customWidth="1"/>
    <col min="5117" max="5117" width="6.42578125" style="3" customWidth="1"/>
    <col min="5118" max="5118" width="7.5703125" style="3" customWidth="1"/>
    <col min="5119" max="5119" width="10.28515625" style="3" customWidth="1"/>
    <col min="5120" max="5120" width="6.7109375" style="3" customWidth="1"/>
    <col min="5121" max="5121" width="9.7109375" style="3" customWidth="1"/>
    <col min="5122" max="5122" width="7.7109375" style="3" customWidth="1"/>
    <col min="5123" max="5123" width="8.42578125" style="3" customWidth="1"/>
    <col min="5124" max="5124" width="12.42578125" style="3" customWidth="1"/>
    <col min="5125" max="5369" width="9.28515625" style="3"/>
    <col min="5370" max="5370" width="3.5703125" style="3" customWidth="1"/>
    <col min="5371" max="5371" width="61.28515625" style="3" customWidth="1"/>
    <col min="5372" max="5372" width="8.7109375" style="3" customWidth="1"/>
    <col min="5373" max="5373" width="6.42578125" style="3" customWidth="1"/>
    <col min="5374" max="5374" width="7.5703125" style="3" customWidth="1"/>
    <col min="5375" max="5375" width="10.28515625" style="3" customWidth="1"/>
    <col min="5376" max="5376" width="6.7109375" style="3" customWidth="1"/>
    <col min="5377" max="5377" width="9.7109375" style="3" customWidth="1"/>
    <col min="5378" max="5378" width="7.7109375" style="3" customWidth="1"/>
    <col min="5379" max="5379" width="8.42578125" style="3" customWidth="1"/>
    <col min="5380" max="5380" width="12.42578125" style="3" customWidth="1"/>
    <col min="5381" max="5625" width="9.28515625" style="3"/>
    <col min="5626" max="5626" width="3.5703125" style="3" customWidth="1"/>
    <col min="5627" max="5627" width="61.28515625" style="3" customWidth="1"/>
    <col min="5628" max="5628" width="8.7109375" style="3" customWidth="1"/>
    <col min="5629" max="5629" width="6.42578125" style="3" customWidth="1"/>
    <col min="5630" max="5630" width="7.5703125" style="3" customWidth="1"/>
    <col min="5631" max="5631" width="10.28515625" style="3" customWidth="1"/>
    <col min="5632" max="5632" width="6.7109375" style="3" customWidth="1"/>
    <col min="5633" max="5633" width="9.7109375" style="3" customWidth="1"/>
    <col min="5634" max="5634" width="7.7109375" style="3" customWidth="1"/>
    <col min="5635" max="5635" width="8.42578125" style="3" customWidth="1"/>
    <col min="5636" max="5636" width="12.42578125" style="3" customWidth="1"/>
    <col min="5637" max="5881" width="9.28515625" style="3"/>
    <col min="5882" max="5882" width="3.5703125" style="3" customWidth="1"/>
    <col min="5883" max="5883" width="61.28515625" style="3" customWidth="1"/>
    <col min="5884" max="5884" width="8.7109375" style="3" customWidth="1"/>
    <col min="5885" max="5885" width="6.42578125" style="3" customWidth="1"/>
    <col min="5886" max="5886" width="7.5703125" style="3" customWidth="1"/>
    <col min="5887" max="5887" width="10.28515625" style="3" customWidth="1"/>
    <col min="5888" max="5888" width="6.7109375" style="3" customWidth="1"/>
    <col min="5889" max="5889" width="9.7109375" style="3" customWidth="1"/>
    <col min="5890" max="5890" width="7.7109375" style="3" customWidth="1"/>
    <col min="5891" max="5891" width="8.42578125" style="3" customWidth="1"/>
    <col min="5892" max="5892" width="12.42578125" style="3" customWidth="1"/>
    <col min="5893" max="6137" width="9.28515625" style="3"/>
    <col min="6138" max="6138" width="3.5703125" style="3" customWidth="1"/>
    <col min="6139" max="6139" width="61.28515625" style="3" customWidth="1"/>
    <col min="6140" max="6140" width="8.7109375" style="3" customWidth="1"/>
    <col min="6141" max="6141" width="6.42578125" style="3" customWidth="1"/>
    <col min="6142" max="6142" width="7.5703125" style="3" customWidth="1"/>
    <col min="6143" max="6143" width="10.28515625" style="3" customWidth="1"/>
    <col min="6144" max="6144" width="6.7109375" style="3" customWidth="1"/>
    <col min="6145" max="6145" width="9.7109375" style="3" customWidth="1"/>
    <col min="6146" max="6146" width="7.7109375" style="3" customWidth="1"/>
    <col min="6147" max="6147" width="8.42578125" style="3" customWidth="1"/>
    <col min="6148" max="6148" width="12.42578125" style="3" customWidth="1"/>
    <col min="6149" max="6393" width="9.28515625" style="3"/>
    <col min="6394" max="6394" width="3.5703125" style="3" customWidth="1"/>
    <col min="6395" max="6395" width="61.28515625" style="3" customWidth="1"/>
    <col min="6396" max="6396" width="8.7109375" style="3" customWidth="1"/>
    <col min="6397" max="6397" width="6.42578125" style="3" customWidth="1"/>
    <col min="6398" max="6398" width="7.5703125" style="3" customWidth="1"/>
    <col min="6399" max="6399" width="10.28515625" style="3" customWidth="1"/>
    <col min="6400" max="6400" width="6.7109375" style="3" customWidth="1"/>
    <col min="6401" max="6401" width="9.7109375" style="3" customWidth="1"/>
    <col min="6402" max="6402" width="7.7109375" style="3" customWidth="1"/>
    <col min="6403" max="6403" width="8.42578125" style="3" customWidth="1"/>
    <col min="6404" max="6404" width="12.42578125" style="3" customWidth="1"/>
    <col min="6405" max="6649" width="9.28515625" style="3"/>
    <col min="6650" max="6650" width="3.5703125" style="3" customWidth="1"/>
    <col min="6651" max="6651" width="61.28515625" style="3" customWidth="1"/>
    <col min="6652" max="6652" width="8.7109375" style="3" customWidth="1"/>
    <col min="6653" max="6653" width="6.42578125" style="3" customWidth="1"/>
    <col min="6654" max="6654" width="7.5703125" style="3" customWidth="1"/>
    <col min="6655" max="6655" width="10.28515625" style="3" customWidth="1"/>
    <col min="6656" max="6656" width="6.7109375" style="3" customWidth="1"/>
    <col min="6657" max="6657" width="9.7109375" style="3" customWidth="1"/>
    <col min="6658" max="6658" width="7.7109375" style="3" customWidth="1"/>
    <col min="6659" max="6659" width="8.42578125" style="3" customWidth="1"/>
    <col min="6660" max="6660" width="12.42578125" style="3" customWidth="1"/>
    <col min="6661" max="6905" width="9.28515625" style="3"/>
    <col min="6906" max="6906" width="3.5703125" style="3" customWidth="1"/>
    <col min="6907" max="6907" width="61.28515625" style="3" customWidth="1"/>
    <col min="6908" max="6908" width="8.7109375" style="3" customWidth="1"/>
    <col min="6909" max="6909" width="6.42578125" style="3" customWidth="1"/>
    <col min="6910" max="6910" width="7.5703125" style="3" customWidth="1"/>
    <col min="6911" max="6911" width="10.28515625" style="3" customWidth="1"/>
    <col min="6912" max="6912" width="6.7109375" style="3" customWidth="1"/>
    <col min="6913" max="6913" width="9.7109375" style="3" customWidth="1"/>
    <col min="6914" max="6914" width="7.7109375" style="3" customWidth="1"/>
    <col min="6915" max="6915" width="8.42578125" style="3" customWidth="1"/>
    <col min="6916" max="6916" width="12.42578125" style="3" customWidth="1"/>
    <col min="6917" max="7161" width="9.28515625" style="3"/>
    <col min="7162" max="7162" width="3.5703125" style="3" customWidth="1"/>
    <col min="7163" max="7163" width="61.28515625" style="3" customWidth="1"/>
    <col min="7164" max="7164" width="8.7109375" style="3" customWidth="1"/>
    <col min="7165" max="7165" width="6.42578125" style="3" customWidth="1"/>
    <col min="7166" max="7166" width="7.5703125" style="3" customWidth="1"/>
    <col min="7167" max="7167" width="10.28515625" style="3" customWidth="1"/>
    <col min="7168" max="7168" width="6.7109375" style="3" customWidth="1"/>
    <col min="7169" max="7169" width="9.7109375" style="3" customWidth="1"/>
    <col min="7170" max="7170" width="7.7109375" style="3" customWidth="1"/>
    <col min="7171" max="7171" width="8.42578125" style="3" customWidth="1"/>
    <col min="7172" max="7172" width="12.42578125" style="3" customWidth="1"/>
    <col min="7173" max="7417" width="9.28515625" style="3"/>
    <col min="7418" max="7418" width="3.5703125" style="3" customWidth="1"/>
    <col min="7419" max="7419" width="61.28515625" style="3" customWidth="1"/>
    <col min="7420" max="7420" width="8.7109375" style="3" customWidth="1"/>
    <col min="7421" max="7421" width="6.42578125" style="3" customWidth="1"/>
    <col min="7422" max="7422" width="7.5703125" style="3" customWidth="1"/>
    <col min="7423" max="7423" width="10.28515625" style="3" customWidth="1"/>
    <col min="7424" max="7424" width="6.7109375" style="3" customWidth="1"/>
    <col min="7425" max="7425" width="9.7109375" style="3" customWidth="1"/>
    <col min="7426" max="7426" width="7.7109375" style="3" customWidth="1"/>
    <col min="7427" max="7427" width="8.42578125" style="3" customWidth="1"/>
    <col min="7428" max="7428" width="12.42578125" style="3" customWidth="1"/>
    <col min="7429" max="7673" width="9.28515625" style="3"/>
    <col min="7674" max="7674" width="3.5703125" style="3" customWidth="1"/>
    <col min="7675" max="7675" width="61.28515625" style="3" customWidth="1"/>
    <col min="7676" max="7676" width="8.7109375" style="3" customWidth="1"/>
    <col min="7677" max="7677" width="6.42578125" style="3" customWidth="1"/>
    <col min="7678" max="7678" width="7.5703125" style="3" customWidth="1"/>
    <col min="7679" max="7679" width="10.28515625" style="3" customWidth="1"/>
    <col min="7680" max="7680" width="6.7109375" style="3" customWidth="1"/>
    <col min="7681" max="7681" width="9.7109375" style="3" customWidth="1"/>
    <col min="7682" max="7682" width="7.7109375" style="3" customWidth="1"/>
    <col min="7683" max="7683" width="8.42578125" style="3" customWidth="1"/>
    <col min="7684" max="7684" width="12.42578125" style="3" customWidth="1"/>
    <col min="7685" max="7929" width="9.28515625" style="3"/>
    <col min="7930" max="7930" width="3.5703125" style="3" customWidth="1"/>
    <col min="7931" max="7931" width="61.28515625" style="3" customWidth="1"/>
    <col min="7932" max="7932" width="8.7109375" style="3" customWidth="1"/>
    <col min="7933" max="7933" width="6.42578125" style="3" customWidth="1"/>
    <col min="7934" max="7934" width="7.5703125" style="3" customWidth="1"/>
    <col min="7935" max="7935" width="10.28515625" style="3" customWidth="1"/>
    <col min="7936" max="7936" width="6.7109375" style="3" customWidth="1"/>
    <col min="7937" max="7937" width="9.7109375" style="3" customWidth="1"/>
    <col min="7938" max="7938" width="7.7109375" style="3" customWidth="1"/>
    <col min="7939" max="7939" width="8.42578125" style="3" customWidth="1"/>
    <col min="7940" max="7940" width="12.42578125" style="3" customWidth="1"/>
    <col min="7941" max="8185" width="9.28515625" style="3"/>
    <col min="8186" max="8186" width="3.5703125" style="3" customWidth="1"/>
    <col min="8187" max="8187" width="61.28515625" style="3" customWidth="1"/>
    <col min="8188" max="8188" width="8.7109375" style="3" customWidth="1"/>
    <col min="8189" max="8189" width="6.42578125" style="3" customWidth="1"/>
    <col min="8190" max="8190" width="7.5703125" style="3" customWidth="1"/>
    <col min="8191" max="8191" width="10.28515625" style="3" customWidth="1"/>
    <col min="8192" max="8192" width="6.7109375" style="3" customWidth="1"/>
    <col min="8193" max="8193" width="9.7109375" style="3" customWidth="1"/>
    <col min="8194" max="8194" width="7.7109375" style="3" customWidth="1"/>
    <col min="8195" max="8195" width="8.42578125" style="3" customWidth="1"/>
    <col min="8196" max="8196" width="12.42578125" style="3" customWidth="1"/>
    <col min="8197" max="8441" width="9.28515625" style="3"/>
    <col min="8442" max="8442" width="3.5703125" style="3" customWidth="1"/>
    <col min="8443" max="8443" width="61.28515625" style="3" customWidth="1"/>
    <col min="8444" max="8444" width="8.7109375" style="3" customWidth="1"/>
    <col min="8445" max="8445" width="6.42578125" style="3" customWidth="1"/>
    <col min="8446" max="8446" width="7.5703125" style="3" customWidth="1"/>
    <col min="8447" max="8447" width="10.28515625" style="3" customWidth="1"/>
    <col min="8448" max="8448" width="6.7109375" style="3" customWidth="1"/>
    <col min="8449" max="8449" width="9.7109375" style="3" customWidth="1"/>
    <col min="8450" max="8450" width="7.7109375" style="3" customWidth="1"/>
    <col min="8451" max="8451" width="8.42578125" style="3" customWidth="1"/>
    <col min="8452" max="8452" width="12.42578125" style="3" customWidth="1"/>
    <col min="8453" max="8697" width="9.28515625" style="3"/>
    <col min="8698" max="8698" width="3.5703125" style="3" customWidth="1"/>
    <col min="8699" max="8699" width="61.28515625" style="3" customWidth="1"/>
    <col min="8700" max="8700" width="8.7109375" style="3" customWidth="1"/>
    <col min="8701" max="8701" width="6.42578125" style="3" customWidth="1"/>
    <col min="8702" max="8702" width="7.5703125" style="3" customWidth="1"/>
    <col min="8703" max="8703" width="10.28515625" style="3" customWidth="1"/>
    <col min="8704" max="8704" width="6.7109375" style="3" customWidth="1"/>
    <col min="8705" max="8705" width="9.7109375" style="3" customWidth="1"/>
    <col min="8706" max="8706" width="7.7109375" style="3" customWidth="1"/>
    <col min="8707" max="8707" width="8.42578125" style="3" customWidth="1"/>
    <col min="8708" max="8708" width="12.42578125" style="3" customWidth="1"/>
    <col min="8709" max="8953" width="9.28515625" style="3"/>
    <col min="8954" max="8954" width="3.5703125" style="3" customWidth="1"/>
    <col min="8955" max="8955" width="61.28515625" style="3" customWidth="1"/>
    <col min="8956" max="8956" width="8.7109375" style="3" customWidth="1"/>
    <col min="8957" max="8957" width="6.42578125" style="3" customWidth="1"/>
    <col min="8958" max="8958" width="7.5703125" style="3" customWidth="1"/>
    <col min="8959" max="8959" width="10.28515625" style="3" customWidth="1"/>
    <col min="8960" max="8960" width="6.7109375" style="3" customWidth="1"/>
    <col min="8961" max="8961" width="9.7109375" style="3" customWidth="1"/>
    <col min="8962" max="8962" width="7.7109375" style="3" customWidth="1"/>
    <col min="8963" max="8963" width="8.42578125" style="3" customWidth="1"/>
    <col min="8964" max="8964" width="12.42578125" style="3" customWidth="1"/>
    <col min="8965" max="9209" width="9.28515625" style="3"/>
    <col min="9210" max="9210" width="3.5703125" style="3" customWidth="1"/>
    <col min="9211" max="9211" width="61.28515625" style="3" customWidth="1"/>
    <col min="9212" max="9212" width="8.7109375" style="3" customWidth="1"/>
    <col min="9213" max="9213" width="6.42578125" style="3" customWidth="1"/>
    <col min="9214" max="9214" width="7.5703125" style="3" customWidth="1"/>
    <col min="9215" max="9215" width="10.28515625" style="3" customWidth="1"/>
    <col min="9216" max="9216" width="6.7109375" style="3" customWidth="1"/>
    <col min="9217" max="9217" width="9.7109375" style="3" customWidth="1"/>
    <col min="9218" max="9218" width="7.7109375" style="3" customWidth="1"/>
    <col min="9219" max="9219" width="8.42578125" style="3" customWidth="1"/>
    <col min="9220" max="9220" width="12.42578125" style="3" customWidth="1"/>
    <col min="9221" max="9465" width="9.28515625" style="3"/>
    <col min="9466" max="9466" width="3.5703125" style="3" customWidth="1"/>
    <col min="9467" max="9467" width="61.28515625" style="3" customWidth="1"/>
    <col min="9468" max="9468" width="8.7109375" style="3" customWidth="1"/>
    <col min="9469" max="9469" width="6.42578125" style="3" customWidth="1"/>
    <col min="9470" max="9470" width="7.5703125" style="3" customWidth="1"/>
    <col min="9471" max="9471" width="10.28515625" style="3" customWidth="1"/>
    <col min="9472" max="9472" width="6.7109375" style="3" customWidth="1"/>
    <col min="9473" max="9473" width="9.7109375" style="3" customWidth="1"/>
    <col min="9474" max="9474" width="7.7109375" style="3" customWidth="1"/>
    <col min="9475" max="9475" width="8.42578125" style="3" customWidth="1"/>
    <col min="9476" max="9476" width="12.42578125" style="3" customWidth="1"/>
    <col min="9477" max="9721" width="9.28515625" style="3"/>
    <col min="9722" max="9722" width="3.5703125" style="3" customWidth="1"/>
    <col min="9723" max="9723" width="61.28515625" style="3" customWidth="1"/>
    <col min="9724" max="9724" width="8.7109375" style="3" customWidth="1"/>
    <col min="9725" max="9725" width="6.42578125" style="3" customWidth="1"/>
    <col min="9726" max="9726" width="7.5703125" style="3" customWidth="1"/>
    <col min="9727" max="9727" width="10.28515625" style="3" customWidth="1"/>
    <col min="9728" max="9728" width="6.7109375" style="3" customWidth="1"/>
    <col min="9729" max="9729" width="9.7109375" style="3" customWidth="1"/>
    <col min="9730" max="9730" width="7.7109375" style="3" customWidth="1"/>
    <col min="9731" max="9731" width="8.42578125" style="3" customWidth="1"/>
    <col min="9732" max="9732" width="12.42578125" style="3" customWidth="1"/>
    <col min="9733" max="9977" width="9.28515625" style="3"/>
    <col min="9978" max="9978" width="3.5703125" style="3" customWidth="1"/>
    <col min="9979" max="9979" width="61.28515625" style="3" customWidth="1"/>
    <col min="9980" max="9980" width="8.7109375" style="3" customWidth="1"/>
    <col min="9981" max="9981" width="6.42578125" style="3" customWidth="1"/>
    <col min="9982" max="9982" width="7.5703125" style="3" customWidth="1"/>
    <col min="9983" max="9983" width="10.28515625" style="3" customWidth="1"/>
    <col min="9984" max="9984" width="6.7109375" style="3" customWidth="1"/>
    <col min="9985" max="9985" width="9.7109375" style="3" customWidth="1"/>
    <col min="9986" max="9986" width="7.7109375" style="3" customWidth="1"/>
    <col min="9987" max="9987" width="8.42578125" style="3" customWidth="1"/>
    <col min="9988" max="9988" width="12.42578125" style="3" customWidth="1"/>
    <col min="9989" max="10233" width="9.28515625" style="3"/>
    <col min="10234" max="10234" width="3.5703125" style="3" customWidth="1"/>
    <col min="10235" max="10235" width="61.28515625" style="3" customWidth="1"/>
    <col min="10236" max="10236" width="8.7109375" style="3" customWidth="1"/>
    <col min="10237" max="10237" width="6.42578125" style="3" customWidth="1"/>
    <col min="10238" max="10238" width="7.5703125" style="3" customWidth="1"/>
    <col min="10239" max="10239" width="10.28515625" style="3" customWidth="1"/>
    <col min="10240" max="10240" width="6.7109375" style="3" customWidth="1"/>
    <col min="10241" max="10241" width="9.7109375" style="3" customWidth="1"/>
    <col min="10242" max="10242" width="7.7109375" style="3" customWidth="1"/>
    <col min="10243" max="10243" width="8.42578125" style="3" customWidth="1"/>
    <col min="10244" max="10244" width="12.42578125" style="3" customWidth="1"/>
    <col min="10245" max="10489" width="9.28515625" style="3"/>
    <col min="10490" max="10490" width="3.5703125" style="3" customWidth="1"/>
    <col min="10491" max="10491" width="61.28515625" style="3" customWidth="1"/>
    <col min="10492" max="10492" width="8.7109375" style="3" customWidth="1"/>
    <col min="10493" max="10493" width="6.42578125" style="3" customWidth="1"/>
    <col min="10494" max="10494" width="7.5703125" style="3" customWidth="1"/>
    <col min="10495" max="10495" width="10.28515625" style="3" customWidth="1"/>
    <col min="10496" max="10496" width="6.7109375" style="3" customWidth="1"/>
    <col min="10497" max="10497" width="9.7109375" style="3" customWidth="1"/>
    <col min="10498" max="10498" width="7.7109375" style="3" customWidth="1"/>
    <col min="10499" max="10499" width="8.42578125" style="3" customWidth="1"/>
    <col min="10500" max="10500" width="12.42578125" style="3" customWidth="1"/>
    <col min="10501" max="10745" width="9.28515625" style="3"/>
    <col min="10746" max="10746" width="3.5703125" style="3" customWidth="1"/>
    <col min="10747" max="10747" width="61.28515625" style="3" customWidth="1"/>
    <col min="10748" max="10748" width="8.7109375" style="3" customWidth="1"/>
    <col min="10749" max="10749" width="6.42578125" style="3" customWidth="1"/>
    <col min="10750" max="10750" width="7.5703125" style="3" customWidth="1"/>
    <col min="10751" max="10751" width="10.28515625" style="3" customWidth="1"/>
    <col min="10752" max="10752" width="6.7109375" style="3" customWidth="1"/>
    <col min="10753" max="10753" width="9.7109375" style="3" customWidth="1"/>
    <col min="10754" max="10754" width="7.7109375" style="3" customWidth="1"/>
    <col min="10755" max="10755" width="8.42578125" style="3" customWidth="1"/>
    <col min="10756" max="10756" width="12.42578125" style="3" customWidth="1"/>
    <col min="10757" max="11001" width="9.28515625" style="3"/>
    <col min="11002" max="11002" width="3.5703125" style="3" customWidth="1"/>
    <col min="11003" max="11003" width="61.28515625" style="3" customWidth="1"/>
    <col min="11004" max="11004" width="8.7109375" style="3" customWidth="1"/>
    <col min="11005" max="11005" width="6.42578125" style="3" customWidth="1"/>
    <col min="11006" max="11006" width="7.5703125" style="3" customWidth="1"/>
    <col min="11007" max="11007" width="10.28515625" style="3" customWidth="1"/>
    <col min="11008" max="11008" width="6.7109375" style="3" customWidth="1"/>
    <col min="11009" max="11009" width="9.7109375" style="3" customWidth="1"/>
    <col min="11010" max="11010" width="7.7109375" style="3" customWidth="1"/>
    <col min="11011" max="11011" width="8.42578125" style="3" customWidth="1"/>
    <col min="11012" max="11012" width="12.42578125" style="3" customWidth="1"/>
    <col min="11013" max="11257" width="9.28515625" style="3"/>
    <col min="11258" max="11258" width="3.5703125" style="3" customWidth="1"/>
    <col min="11259" max="11259" width="61.28515625" style="3" customWidth="1"/>
    <col min="11260" max="11260" width="8.7109375" style="3" customWidth="1"/>
    <col min="11261" max="11261" width="6.42578125" style="3" customWidth="1"/>
    <col min="11262" max="11262" width="7.5703125" style="3" customWidth="1"/>
    <col min="11263" max="11263" width="10.28515625" style="3" customWidth="1"/>
    <col min="11264" max="11264" width="6.7109375" style="3" customWidth="1"/>
    <col min="11265" max="11265" width="9.7109375" style="3" customWidth="1"/>
    <col min="11266" max="11266" width="7.7109375" style="3" customWidth="1"/>
    <col min="11267" max="11267" width="8.42578125" style="3" customWidth="1"/>
    <col min="11268" max="11268" width="12.42578125" style="3" customWidth="1"/>
    <col min="11269" max="11513" width="9.28515625" style="3"/>
    <col min="11514" max="11514" width="3.5703125" style="3" customWidth="1"/>
    <col min="11515" max="11515" width="61.28515625" style="3" customWidth="1"/>
    <col min="11516" max="11516" width="8.7109375" style="3" customWidth="1"/>
    <col min="11517" max="11517" width="6.42578125" style="3" customWidth="1"/>
    <col min="11518" max="11518" width="7.5703125" style="3" customWidth="1"/>
    <col min="11519" max="11519" width="10.28515625" style="3" customWidth="1"/>
    <col min="11520" max="11520" width="6.7109375" style="3" customWidth="1"/>
    <col min="11521" max="11521" width="9.7109375" style="3" customWidth="1"/>
    <col min="11522" max="11522" width="7.7109375" style="3" customWidth="1"/>
    <col min="11523" max="11523" width="8.42578125" style="3" customWidth="1"/>
    <col min="11524" max="11524" width="12.42578125" style="3" customWidth="1"/>
    <col min="11525" max="11769" width="9.28515625" style="3"/>
    <col min="11770" max="11770" width="3.5703125" style="3" customWidth="1"/>
    <col min="11771" max="11771" width="61.28515625" style="3" customWidth="1"/>
    <col min="11772" max="11772" width="8.7109375" style="3" customWidth="1"/>
    <col min="11773" max="11773" width="6.42578125" style="3" customWidth="1"/>
    <col min="11774" max="11774" width="7.5703125" style="3" customWidth="1"/>
    <col min="11775" max="11775" width="10.28515625" style="3" customWidth="1"/>
    <col min="11776" max="11776" width="6.7109375" style="3" customWidth="1"/>
    <col min="11777" max="11777" width="9.7109375" style="3" customWidth="1"/>
    <col min="11778" max="11778" width="7.7109375" style="3" customWidth="1"/>
    <col min="11779" max="11779" width="8.42578125" style="3" customWidth="1"/>
    <col min="11780" max="11780" width="12.42578125" style="3" customWidth="1"/>
    <col min="11781" max="12025" width="9.28515625" style="3"/>
    <col min="12026" max="12026" width="3.5703125" style="3" customWidth="1"/>
    <col min="12027" max="12027" width="61.28515625" style="3" customWidth="1"/>
    <col min="12028" max="12028" width="8.7109375" style="3" customWidth="1"/>
    <col min="12029" max="12029" width="6.42578125" style="3" customWidth="1"/>
    <col min="12030" max="12030" width="7.5703125" style="3" customWidth="1"/>
    <col min="12031" max="12031" width="10.28515625" style="3" customWidth="1"/>
    <col min="12032" max="12032" width="6.7109375" style="3" customWidth="1"/>
    <col min="12033" max="12033" width="9.7109375" style="3" customWidth="1"/>
    <col min="12034" max="12034" width="7.7109375" style="3" customWidth="1"/>
    <col min="12035" max="12035" width="8.42578125" style="3" customWidth="1"/>
    <col min="12036" max="12036" width="12.42578125" style="3" customWidth="1"/>
    <col min="12037" max="12281" width="9.28515625" style="3"/>
    <col min="12282" max="12282" width="3.5703125" style="3" customWidth="1"/>
    <col min="12283" max="12283" width="61.28515625" style="3" customWidth="1"/>
    <col min="12284" max="12284" width="8.7109375" style="3" customWidth="1"/>
    <col min="12285" max="12285" width="6.42578125" style="3" customWidth="1"/>
    <col min="12286" max="12286" width="7.5703125" style="3" customWidth="1"/>
    <col min="12287" max="12287" width="10.28515625" style="3" customWidth="1"/>
    <col min="12288" max="12288" width="6.7109375" style="3" customWidth="1"/>
    <col min="12289" max="12289" width="9.7109375" style="3" customWidth="1"/>
    <col min="12290" max="12290" width="7.7109375" style="3" customWidth="1"/>
    <col min="12291" max="12291" width="8.42578125" style="3" customWidth="1"/>
    <col min="12292" max="12292" width="12.42578125" style="3" customWidth="1"/>
    <col min="12293" max="12537" width="9.28515625" style="3"/>
    <col min="12538" max="12538" width="3.5703125" style="3" customWidth="1"/>
    <col min="12539" max="12539" width="61.28515625" style="3" customWidth="1"/>
    <col min="12540" max="12540" width="8.7109375" style="3" customWidth="1"/>
    <col min="12541" max="12541" width="6.42578125" style="3" customWidth="1"/>
    <col min="12542" max="12542" width="7.5703125" style="3" customWidth="1"/>
    <col min="12543" max="12543" width="10.28515625" style="3" customWidth="1"/>
    <col min="12544" max="12544" width="6.7109375" style="3" customWidth="1"/>
    <col min="12545" max="12545" width="9.7109375" style="3" customWidth="1"/>
    <col min="12546" max="12546" width="7.7109375" style="3" customWidth="1"/>
    <col min="12547" max="12547" width="8.42578125" style="3" customWidth="1"/>
    <col min="12548" max="12548" width="12.42578125" style="3" customWidth="1"/>
    <col min="12549" max="12793" width="9.28515625" style="3"/>
    <col min="12794" max="12794" width="3.5703125" style="3" customWidth="1"/>
    <col min="12795" max="12795" width="61.28515625" style="3" customWidth="1"/>
    <col min="12796" max="12796" width="8.7109375" style="3" customWidth="1"/>
    <col min="12797" max="12797" width="6.42578125" style="3" customWidth="1"/>
    <col min="12798" max="12798" width="7.5703125" style="3" customWidth="1"/>
    <col min="12799" max="12799" width="10.28515625" style="3" customWidth="1"/>
    <col min="12800" max="12800" width="6.7109375" style="3" customWidth="1"/>
    <col min="12801" max="12801" width="9.7109375" style="3" customWidth="1"/>
    <col min="12802" max="12802" width="7.7109375" style="3" customWidth="1"/>
    <col min="12803" max="12803" width="8.42578125" style="3" customWidth="1"/>
    <col min="12804" max="12804" width="12.42578125" style="3" customWidth="1"/>
    <col min="12805" max="13049" width="9.28515625" style="3"/>
    <col min="13050" max="13050" width="3.5703125" style="3" customWidth="1"/>
    <col min="13051" max="13051" width="61.28515625" style="3" customWidth="1"/>
    <col min="13052" max="13052" width="8.7109375" style="3" customWidth="1"/>
    <col min="13053" max="13053" width="6.42578125" style="3" customWidth="1"/>
    <col min="13054" max="13054" width="7.5703125" style="3" customWidth="1"/>
    <col min="13055" max="13055" width="10.28515625" style="3" customWidth="1"/>
    <col min="13056" max="13056" width="6.7109375" style="3" customWidth="1"/>
    <col min="13057" max="13057" width="9.7109375" style="3" customWidth="1"/>
    <col min="13058" max="13058" width="7.7109375" style="3" customWidth="1"/>
    <col min="13059" max="13059" width="8.42578125" style="3" customWidth="1"/>
    <col min="13060" max="13060" width="12.42578125" style="3" customWidth="1"/>
    <col min="13061" max="13305" width="9.28515625" style="3"/>
    <col min="13306" max="13306" width="3.5703125" style="3" customWidth="1"/>
    <col min="13307" max="13307" width="61.28515625" style="3" customWidth="1"/>
    <col min="13308" max="13308" width="8.7109375" style="3" customWidth="1"/>
    <col min="13309" max="13309" width="6.42578125" style="3" customWidth="1"/>
    <col min="13310" max="13310" width="7.5703125" style="3" customWidth="1"/>
    <col min="13311" max="13311" width="10.28515625" style="3" customWidth="1"/>
    <col min="13312" max="13312" width="6.7109375" style="3" customWidth="1"/>
    <col min="13313" max="13313" width="9.7109375" style="3" customWidth="1"/>
    <col min="13314" max="13314" width="7.7109375" style="3" customWidth="1"/>
    <col min="13315" max="13315" width="8.42578125" style="3" customWidth="1"/>
    <col min="13316" max="13316" width="12.42578125" style="3" customWidth="1"/>
    <col min="13317" max="13561" width="9.28515625" style="3"/>
    <col min="13562" max="13562" width="3.5703125" style="3" customWidth="1"/>
    <col min="13563" max="13563" width="61.28515625" style="3" customWidth="1"/>
    <col min="13564" max="13564" width="8.7109375" style="3" customWidth="1"/>
    <col min="13565" max="13565" width="6.42578125" style="3" customWidth="1"/>
    <col min="13566" max="13566" width="7.5703125" style="3" customWidth="1"/>
    <col min="13567" max="13567" width="10.28515625" style="3" customWidth="1"/>
    <col min="13568" max="13568" width="6.7109375" style="3" customWidth="1"/>
    <col min="13569" max="13569" width="9.7109375" style="3" customWidth="1"/>
    <col min="13570" max="13570" width="7.7109375" style="3" customWidth="1"/>
    <col min="13571" max="13571" width="8.42578125" style="3" customWidth="1"/>
    <col min="13572" max="13572" width="12.42578125" style="3" customWidth="1"/>
    <col min="13573" max="13817" width="9.28515625" style="3"/>
    <col min="13818" max="13818" width="3.5703125" style="3" customWidth="1"/>
    <col min="13819" max="13819" width="61.28515625" style="3" customWidth="1"/>
    <col min="13820" max="13820" width="8.7109375" style="3" customWidth="1"/>
    <col min="13821" max="13821" width="6.42578125" style="3" customWidth="1"/>
    <col min="13822" max="13822" width="7.5703125" style="3" customWidth="1"/>
    <col min="13823" max="13823" width="10.28515625" style="3" customWidth="1"/>
    <col min="13824" max="13824" width="6.7109375" style="3" customWidth="1"/>
    <col min="13825" max="13825" width="9.7109375" style="3" customWidth="1"/>
    <col min="13826" max="13826" width="7.7109375" style="3" customWidth="1"/>
    <col min="13827" max="13827" width="8.42578125" style="3" customWidth="1"/>
    <col min="13828" max="13828" width="12.42578125" style="3" customWidth="1"/>
    <col min="13829" max="14073" width="9.28515625" style="3"/>
    <col min="14074" max="14074" width="3.5703125" style="3" customWidth="1"/>
    <col min="14075" max="14075" width="61.28515625" style="3" customWidth="1"/>
    <col min="14076" max="14076" width="8.7109375" style="3" customWidth="1"/>
    <col min="14077" max="14077" width="6.42578125" style="3" customWidth="1"/>
    <col min="14078" max="14078" width="7.5703125" style="3" customWidth="1"/>
    <col min="14079" max="14079" width="10.28515625" style="3" customWidth="1"/>
    <col min="14080" max="14080" width="6.7109375" style="3" customWidth="1"/>
    <col min="14081" max="14081" width="9.7109375" style="3" customWidth="1"/>
    <col min="14082" max="14082" width="7.7109375" style="3" customWidth="1"/>
    <col min="14083" max="14083" width="8.42578125" style="3" customWidth="1"/>
    <col min="14084" max="14084" width="12.42578125" style="3" customWidth="1"/>
    <col min="14085" max="14329" width="9.28515625" style="3"/>
    <col min="14330" max="14330" width="3.5703125" style="3" customWidth="1"/>
    <col min="14331" max="14331" width="61.28515625" style="3" customWidth="1"/>
    <col min="14332" max="14332" width="8.7109375" style="3" customWidth="1"/>
    <col min="14333" max="14333" width="6.42578125" style="3" customWidth="1"/>
    <col min="14334" max="14334" width="7.5703125" style="3" customWidth="1"/>
    <col min="14335" max="14335" width="10.28515625" style="3" customWidth="1"/>
    <col min="14336" max="14336" width="6.7109375" style="3" customWidth="1"/>
    <col min="14337" max="14337" width="9.7109375" style="3" customWidth="1"/>
    <col min="14338" max="14338" width="7.7109375" style="3" customWidth="1"/>
    <col min="14339" max="14339" width="8.42578125" style="3" customWidth="1"/>
    <col min="14340" max="14340" width="12.42578125" style="3" customWidth="1"/>
    <col min="14341" max="14585" width="9.28515625" style="3"/>
    <col min="14586" max="14586" width="3.5703125" style="3" customWidth="1"/>
    <col min="14587" max="14587" width="61.28515625" style="3" customWidth="1"/>
    <col min="14588" max="14588" width="8.7109375" style="3" customWidth="1"/>
    <col min="14589" max="14589" width="6.42578125" style="3" customWidth="1"/>
    <col min="14590" max="14590" width="7.5703125" style="3" customWidth="1"/>
    <col min="14591" max="14591" width="10.28515625" style="3" customWidth="1"/>
    <col min="14592" max="14592" width="6.7109375" style="3" customWidth="1"/>
    <col min="14593" max="14593" width="9.7109375" style="3" customWidth="1"/>
    <col min="14594" max="14594" width="7.7109375" style="3" customWidth="1"/>
    <col min="14595" max="14595" width="8.42578125" style="3" customWidth="1"/>
    <col min="14596" max="14596" width="12.42578125" style="3" customWidth="1"/>
    <col min="14597" max="14841" width="9.28515625" style="3"/>
    <col min="14842" max="14842" width="3.5703125" style="3" customWidth="1"/>
    <col min="14843" max="14843" width="61.28515625" style="3" customWidth="1"/>
    <col min="14844" max="14844" width="8.7109375" style="3" customWidth="1"/>
    <col min="14845" max="14845" width="6.42578125" style="3" customWidth="1"/>
    <col min="14846" max="14846" width="7.5703125" style="3" customWidth="1"/>
    <col min="14847" max="14847" width="10.28515625" style="3" customWidth="1"/>
    <col min="14848" max="14848" width="6.7109375" style="3" customWidth="1"/>
    <col min="14849" max="14849" width="9.7109375" style="3" customWidth="1"/>
    <col min="14850" max="14850" width="7.7109375" style="3" customWidth="1"/>
    <col min="14851" max="14851" width="8.42578125" style="3" customWidth="1"/>
    <col min="14852" max="14852" width="12.42578125" style="3" customWidth="1"/>
    <col min="14853" max="15097" width="9.28515625" style="3"/>
    <col min="15098" max="15098" width="3.5703125" style="3" customWidth="1"/>
    <col min="15099" max="15099" width="61.28515625" style="3" customWidth="1"/>
    <col min="15100" max="15100" width="8.7109375" style="3" customWidth="1"/>
    <col min="15101" max="15101" width="6.42578125" style="3" customWidth="1"/>
    <col min="15102" max="15102" width="7.5703125" style="3" customWidth="1"/>
    <col min="15103" max="15103" width="10.28515625" style="3" customWidth="1"/>
    <col min="15104" max="15104" width="6.7109375" style="3" customWidth="1"/>
    <col min="15105" max="15105" width="9.7109375" style="3" customWidth="1"/>
    <col min="15106" max="15106" width="7.7109375" style="3" customWidth="1"/>
    <col min="15107" max="15107" width="8.42578125" style="3" customWidth="1"/>
    <col min="15108" max="15108" width="12.42578125" style="3" customWidth="1"/>
    <col min="15109" max="15353" width="9.28515625" style="3"/>
    <col min="15354" max="15354" width="3.5703125" style="3" customWidth="1"/>
    <col min="15355" max="15355" width="61.28515625" style="3" customWidth="1"/>
    <col min="15356" max="15356" width="8.7109375" style="3" customWidth="1"/>
    <col min="15357" max="15357" width="6.42578125" style="3" customWidth="1"/>
    <col min="15358" max="15358" width="7.5703125" style="3" customWidth="1"/>
    <col min="15359" max="15359" width="10.28515625" style="3" customWidth="1"/>
    <col min="15360" max="15360" width="6.7109375" style="3" customWidth="1"/>
    <col min="15361" max="15361" width="9.7109375" style="3" customWidth="1"/>
    <col min="15362" max="15362" width="7.7109375" style="3" customWidth="1"/>
    <col min="15363" max="15363" width="8.42578125" style="3" customWidth="1"/>
    <col min="15364" max="15364" width="12.42578125" style="3" customWidth="1"/>
    <col min="15365" max="15609" width="9.28515625" style="3"/>
    <col min="15610" max="15610" width="3.5703125" style="3" customWidth="1"/>
    <col min="15611" max="15611" width="61.28515625" style="3" customWidth="1"/>
    <col min="15612" max="15612" width="8.7109375" style="3" customWidth="1"/>
    <col min="15613" max="15613" width="6.42578125" style="3" customWidth="1"/>
    <col min="15614" max="15614" width="7.5703125" style="3" customWidth="1"/>
    <col min="15615" max="15615" width="10.28515625" style="3" customWidth="1"/>
    <col min="15616" max="15616" width="6.7109375" style="3" customWidth="1"/>
    <col min="15617" max="15617" width="9.7109375" style="3" customWidth="1"/>
    <col min="15618" max="15618" width="7.7109375" style="3" customWidth="1"/>
    <col min="15619" max="15619" width="8.42578125" style="3" customWidth="1"/>
    <col min="15620" max="15620" width="12.42578125" style="3" customWidth="1"/>
    <col min="15621" max="15865" width="9.28515625" style="3"/>
    <col min="15866" max="15866" width="3.5703125" style="3" customWidth="1"/>
    <col min="15867" max="15867" width="61.28515625" style="3" customWidth="1"/>
    <col min="15868" max="15868" width="8.7109375" style="3" customWidth="1"/>
    <col min="15869" max="15869" width="6.42578125" style="3" customWidth="1"/>
    <col min="15870" max="15870" width="7.5703125" style="3" customWidth="1"/>
    <col min="15871" max="15871" width="10.28515625" style="3" customWidth="1"/>
    <col min="15872" max="15872" width="6.7109375" style="3" customWidth="1"/>
    <col min="15873" max="15873" width="9.7109375" style="3" customWidth="1"/>
    <col min="15874" max="15874" width="7.7109375" style="3" customWidth="1"/>
    <col min="15875" max="15875" width="8.42578125" style="3" customWidth="1"/>
    <col min="15876" max="15876" width="12.42578125" style="3" customWidth="1"/>
    <col min="15877" max="16121" width="9.28515625" style="3"/>
    <col min="16122" max="16122" width="3.5703125" style="3" customWidth="1"/>
    <col min="16123" max="16123" width="61.28515625" style="3" customWidth="1"/>
    <col min="16124" max="16124" width="8.7109375" style="3" customWidth="1"/>
    <col min="16125" max="16125" width="6.42578125" style="3" customWidth="1"/>
    <col min="16126" max="16126" width="7.5703125" style="3" customWidth="1"/>
    <col min="16127" max="16127" width="10.28515625" style="3" customWidth="1"/>
    <col min="16128" max="16128" width="6.7109375" style="3" customWidth="1"/>
    <col min="16129" max="16129" width="9.7109375" style="3" customWidth="1"/>
    <col min="16130" max="16130" width="7.7109375" style="3" customWidth="1"/>
    <col min="16131" max="16131" width="8.42578125" style="3" customWidth="1"/>
    <col min="16132" max="16132" width="12.42578125" style="3" customWidth="1"/>
    <col min="16133" max="16376" width="9.28515625" style="3"/>
    <col min="16377" max="16384" width="9.28515625" style="3" customWidth="1"/>
  </cols>
  <sheetData>
    <row r="1" spans="1:26" ht="15.75" thickBot="1" x14ac:dyDescent="0.3"/>
    <row r="2" spans="1:26" s="2" customFormat="1" ht="57" customHeight="1" x14ac:dyDescent="0.25">
      <c r="A2" s="1"/>
      <c r="B2" s="56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149999999999999" customHeight="1" x14ac:dyDescent="0.25">
      <c r="B3" s="63" t="s">
        <v>0</v>
      </c>
      <c r="C3" s="64" t="s">
        <v>46</v>
      </c>
      <c r="D3" s="60" t="s">
        <v>13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10</v>
      </c>
      <c r="K3" s="60"/>
      <c r="L3" s="62" t="s">
        <v>12</v>
      </c>
    </row>
    <row r="4" spans="1:26" ht="23.25" customHeight="1" x14ac:dyDescent="0.25">
      <c r="B4" s="63"/>
      <c r="C4" s="64"/>
      <c r="D4" s="60"/>
      <c r="E4" s="61"/>
      <c r="F4" s="16" t="s">
        <v>11</v>
      </c>
      <c r="G4" s="16" t="s">
        <v>6</v>
      </c>
      <c r="H4" s="16" t="s">
        <v>11</v>
      </c>
      <c r="I4" s="16" t="s">
        <v>6</v>
      </c>
      <c r="J4" s="16" t="s">
        <v>11</v>
      </c>
      <c r="K4" s="16" t="s">
        <v>6</v>
      </c>
      <c r="L4" s="62"/>
    </row>
    <row r="5" spans="1:26" s="4" customFormat="1" ht="15.75" x14ac:dyDescent="0.25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29">
        <v>9</v>
      </c>
    </row>
    <row r="6" spans="1:26" s="4" customFormat="1" ht="15.75" x14ac:dyDescent="0.25">
      <c r="B6" s="30">
        <v>1</v>
      </c>
      <c r="C6" s="18" t="s">
        <v>14</v>
      </c>
      <c r="D6" s="7"/>
      <c r="E6" s="24"/>
      <c r="F6" s="9"/>
      <c r="G6" s="9"/>
      <c r="H6" s="9"/>
      <c r="I6" s="9"/>
      <c r="J6" s="7"/>
      <c r="K6" s="7"/>
      <c r="L6" s="31"/>
      <c r="M6" s="14"/>
      <c r="N6" s="14"/>
    </row>
    <row r="7" spans="1:26" s="4" customFormat="1" ht="30" x14ac:dyDescent="0.25">
      <c r="B7" s="32">
        <v>1.1000000000000001</v>
      </c>
      <c r="C7" s="20" t="s">
        <v>47</v>
      </c>
      <c r="D7" s="7" t="s">
        <v>16</v>
      </c>
      <c r="E7" s="24">
        <v>7</v>
      </c>
      <c r="F7" s="9"/>
      <c r="G7" s="9"/>
      <c r="H7" s="9"/>
      <c r="I7" s="9"/>
      <c r="J7" s="7"/>
      <c r="K7" s="7"/>
      <c r="L7" s="31">
        <f>G7+I7+K7</f>
        <v>0</v>
      </c>
    </row>
    <row r="8" spans="1:26" s="4" customFormat="1" ht="30" x14ac:dyDescent="0.25">
      <c r="B8" s="32">
        <v>1.2</v>
      </c>
      <c r="C8" s="20" t="s">
        <v>48</v>
      </c>
      <c r="D8" s="7" t="s">
        <v>16</v>
      </c>
      <c r="E8" s="9">
        <v>8</v>
      </c>
      <c r="F8" s="9"/>
      <c r="G8" s="9"/>
      <c r="H8" s="9"/>
      <c r="I8" s="9"/>
      <c r="J8" s="7"/>
      <c r="K8" s="7"/>
      <c r="L8" s="31">
        <f t="shared" ref="L8:L14" si="0">G8+I8+K8</f>
        <v>0</v>
      </c>
    </row>
    <row r="9" spans="1:26" s="4" customFormat="1" ht="30" x14ac:dyDescent="0.25">
      <c r="B9" s="32">
        <v>1.3</v>
      </c>
      <c r="C9" s="20" t="s">
        <v>49</v>
      </c>
      <c r="D9" s="7" t="s">
        <v>50</v>
      </c>
      <c r="E9" s="9">
        <v>23</v>
      </c>
      <c r="F9" s="9"/>
      <c r="G9" s="9"/>
      <c r="H9" s="9"/>
      <c r="I9" s="9"/>
      <c r="J9" s="7"/>
      <c r="K9" s="7"/>
      <c r="L9" s="31">
        <f t="shared" si="0"/>
        <v>0</v>
      </c>
    </row>
    <row r="10" spans="1:26" s="4" customFormat="1" ht="30" x14ac:dyDescent="0.25">
      <c r="B10" s="32">
        <v>1.4</v>
      </c>
      <c r="C10" s="20" t="s">
        <v>51</v>
      </c>
      <c r="D10" s="7" t="s">
        <v>18</v>
      </c>
      <c r="E10" s="9">
        <v>30.7</v>
      </c>
      <c r="F10" s="9"/>
      <c r="G10" s="9"/>
      <c r="H10" s="9"/>
      <c r="I10" s="9"/>
      <c r="J10" s="7"/>
      <c r="K10" s="7"/>
      <c r="L10" s="31">
        <f t="shared" si="0"/>
        <v>0</v>
      </c>
    </row>
    <row r="11" spans="1:26" s="4" customFormat="1" ht="45" x14ac:dyDescent="0.25">
      <c r="B11" s="32">
        <v>1.5</v>
      </c>
      <c r="C11" s="20" t="s">
        <v>56</v>
      </c>
      <c r="D11" s="7" t="s">
        <v>16</v>
      </c>
      <c r="E11" s="48">
        <f>6.4*4*3.3</f>
        <v>84.48</v>
      </c>
      <c r="F11" s="9"/>
      <c r="G11" s="9"/>
      <c r="H11" s="9"/>
      <c r="I11" s="9"/>
      <c r="J11" s="7"/>
      <c r="K11" s="7"/>
      <c r="L11" s="31">
        <f t="shared" si="0"/>
        <v>0</v>
      </c>
    </row>
    <row r="12" spans="1:26" s="4" customFormat="1" ht="45" x14ac:dyDescent="0.25">
      <c r="B12" s="32">
        <v>1.6</v>
      </c>
      <c r="C12" s="20" t="s">
        <v>57</v>
      </c>
      <c r="D12" s="7" t="s">
        <v>16</v>
      </c>
      <c r="E12" s="48">
        <f>29.9*4*3.3</f>
        <v>394.67999999999995</v>
      </c>
      <c r="F12" s="9"/>
      <c r="G12" s="9"/>
      <c r="H12" s="9"/>
      <c r="I12" s="9"/>
      <c r="J12" s="7"/>
      <c r="K12" s="7"/>
      <c r="L12" s="31">
        <f t="shared" si="0"/>
        <v>0</v>
      </c>
    </row>
    <row r="13" spans="1:26" s="4" customFormat="1" ht="15.75" x14ac:dyDescent="0.25">
      <c r="B13" s="32">
        <v>1.7</v>
      </c>
      <c r="C13" s="20" t="s">
        <v>52</v>
      </c>
      <c r="D13" s="7" t="s">
        <v>16</v>
      </c>
      <c r="E13" s="9">
        <v>2</v>
      </c>
      <c r="F13" s="9"/>
      <c r="G13" s="9"/>
      <c r="H13" s="9"/>
      <c r="I13" s="9"/>
      <c r="J13" s="7"/>
      <c r="K13" s="7"/>
      <c r="L13" s="31">
        <f t="shared" si="0"/>
        <v>0</v>
      </c>
    </row>
    <row r="14" spans="1:26" s="4" customFormat="1" ht="105" x14ac:dyDescent="0.25">
      <c r="B14" s="32">
        <v>1.8</v>
      </c>
      <c r="C14" s="20" t="s">
        <v>62</v>
      </c>
      <c r="D14" s="7" t="s">
        <v>16</v>
      </c>
      <c r="E14" s="9">
        <f>E7+E8+E10+E11*0.328+E12*0.328+E13</f>
        <v>204.86448000000001</v>
      </c>
      <c r="F14" s="9"/>
      <c r="G14" s="9"/>
      <c r="H14" s="9"/>
      <c r="I14" s="9"/>
      <c r="J14" s="7"/>
      <c r="K14" s="7"/>
      <c r="L14" s="31">
        <f t="shared" si="0"/>
        <v>0</v>
      </c>
    </row>
    <row r="15" spans="1:26" s="4" customFormat="1" ht="15.75" x14ac:dyDescent="0.25">
      <c r="B15" s="32"/>
      <c r="C15" s="20"/>
      <c r="D15" s="7"/>
      <c r="E15" s="9"/>
      <c r="F15" s="9"/>
      <c r="G15" s="9"/>
      <c r="H15" s="9"/>
      <c r="I15" s="9"/>
      <c r="J15" s="7"/>
      <c r="K15" s="7"/>
      <c r="L15" s="31"/>
    </row>
    <row r="16" spans="1:26" s="4" customFormat="1" ht="15.75" x14ac:dyDescent="0.25">
      <c r="B16" s="30">
        <v>2</v>
      </c>
      <c r="C16" s="18" t="s">
        <v>32</v>
      </c>
      <c r="D16" s="7"/>
      <c r="E16" s="9"/>
      <c r="F16" s="9"/>
      <c r="G16" s="9"/>
      <c r="H16" s="9"/>
      <c r="I16" s="9"/>
      <c r="J16" s="7"/>
      <c r="K16" s="7"/>
      <c r="L16" s="31"/>
    </row>
    <row r="17" spans="2:12" s="4" customFormat="1" ht="15.75" x14ac:dyDescent="0.25">
      <c r="B17" s="32">
        <v>2.1</v>
      </c>
      <c r="C17" s="20" t="s">
        <v>53</v>
      </c>
      <c r="D17" s="7" t="s">
        <v>16</v>
      </c>
      <c r="E17" s="49">
        <v>159.19999999999999</v>
      </c>
      <c r="F17" s="9"/>
      <c r="G17" s="9"/>
      <c r="H17" s="9"/>
      <c r="I17" s="9"/>
      <c r="J17" s="7"/>
      <c r="K17" s="7"/>
      <c r="L17" s="31">
        <f t="shared" ref="L17:L21" si="1">G17+I17+K17</f>
        <v>0</v>
      </c>
    </row>
    <row r="18" spans="2:12" s="4" customFormat="1" ht="15.75" x14ac:dyDescent="0.25">
      <c r="B18" s="32">
        <v>2.2000000000000002</v>
      </c>
      <c r="C18" s="20" t="s">
        <v>54</v>
      </c>
      <c r="D18" s="7" t="s">
        <v>16</v>
      </c>
      <c r="E18" s="24">
        <v>282.60000000000002</v>
      </c>
      <c r="F18" s="9"/>
      <c r="G18" s="9"/>
      <c r="H18" s="9"/>
      <c r="I18" s="9"/>
      <c r="J18" s="7"/>
      <c r="K18" s="7"/>
      <c r="L18" s="31">
        <f t="shared" si="1"/>
        <v>0</v>
      </c>
    </row>
    <row r="19" spans="2:12" s="4" customFormat="1" ht="60" x14ac:dyDescent="0.25">
      <c r="B19" s="32">
        <v>2.2999999999999998</v>
      </c>
      <c r="C19" s="20" t="s">
        <v>55</v>
      </c>
      <c r="D19" s="7" t="s">
        <v>16</v>
      </c>
      <c r="E19" s="24">
        <f>E17+E18</f>
        <v>441.8</v>
      </c>
      <c r="F19" s="9"/>
      <c r="G19" s="9"/>
      <c r="H19" s="9"/>
      <c r="I19" s="9"/>
      <c r="J19" s="7"/>
      <c r="K19" s="7"/>
      <c r="L19" s="31">
        <f t="shared" si="1"/>
        <v>0</v>
      </c>
    </row>
    <row r="20" spans="2:12" s="4" customFormat="1" ht="60" x14ac:dyDescent="0.25">
      <c r="B20" s="32">
        <v>2.4</v>
      </c>
      <c r="C20" s="20" t="s">
        <v>59</v>
      </c>
      <c r="D20" s="7" t="s">
        <v>16</v>
      </c>
      <c r="E20" s="24">
        <f>4108-27</f>
        <v>4081</v>
      </c>
      <c r="F20" s="9"/>
      <c r="G20" s="9"/>
      <c r="H20" s="9"/>
      <c r="I20" s="9"/>
      <c r="J20" s="7"/>
      <c r="K20" s="7"/>
      <c r="L20" s="31">
        <f t="shared" si="1"/>
        <v>0</v>
      </c>
    </row>
    <row r="21" spans="2:12" s="4" customFormat="1" ht="30" x14ac:dyDescent="0.25">
      <c r="B21" s="32">
        <v>2.5</v>
      </c>
      <c r="C21" s="20" t="s">
        <v>58</v>
      </c>
      <c r="D21" s="7" t="s">
        <v>16</v>
      </c>
      <c r="E21" s="24">
        <v>27</v>
      </c>
      <c r="F21" s="9"/>
      <c r="G21" s="9"/>
      <c r="H21" s="9"/>
      <c r="I21" s="9"/>
      <c r="J21" s="7"/>
      <c r="K21" s="7"/>
      <c r="L21" s="31">
        <f t="shared" si="1"/>
        <v>0</v>
      </c>
    </row>
    <row r="22" spans="2:12" ht="18" x14ac:dyDescent="0.25">
      <c r="B22" s="32"/>
      <c r="C22" s="21" t="s">
        <v>6</v>
      </c>
      <c r="D22" s="7"/>
      <c r="E22" s="24"/>
      <c r="F22" s="7"/>
      <c r="G22" s="12">
        <f>SUM(G6:G21)</f>
        <v>0</v>
      </c>
      <c r="H22" s="7"/>
      <c r="I22" s="12">
        <f>SUM(I6:I21)</f>
        <v>0</v>
      </c>
      <c r="J22" s="7"/>
      <c r="K22" s="9"/>
      <c r="L22" s="33">
        <f>SUM(L6:L21)</f>
        <v>0</v>
      </c>
    </row>
    <row r="23" spans="2:12" ht="18" x14ac:dyDescent="0.25">
      <c r="B23" s="32"/>
      <c r="C23" s="27" t="s">
        <v>21</v>
      </c>
      <c r="D23" s="28" t="s">
        <v>60</v>
      </c>
      <c r="E23" s="24"/>
      <c r="F23" s="8"/>
      <c r="G23" s="8" t="s">
        <v>1</v>
      </c>
      <c r="H23" s="10"/>
      <c r="I23" s="8"/>
      <c r="J23" s="8"/>
      <c r="K23" s="8"/>
      <c r="L23" s="31"/>
    </row>
    <row r="24" spans="2:12" ht="18" x14ac:dyDescent="0.25">
      <c r="B24" s="32"/>
      <c r="C24" s="22" t="s">
        <v>6</v>
      </c>
      <c r="D24" s="8"/>
      <c r="E24" s="24"/>
      <c r="F24" s="8"/>
      <c r="G24" s="8"/>
      <c r="H24" s="10"/>
      <c r="I24" s="8"/>
      <c r="J24" s="8"/>
      <c r="K24" s="8"/>
      <c r="L24" s="33">
        <f>L22+L23</f>
        <v>0</v>
      </c>
    </row>
    <row r="25" spans="2:12" ht="18" x14ac:dyDescent="0.25">
      <c r="B25" s="32"/>
      <c r="C25" s="27" t="s">
        <v>22</v>
      </c>
      <c r="D25" s="28" t="s">
        <v>60</v>
      </c>
      <c r="E25" s="24"/>
      <c r="F25" s="8"/>
      <c r="G25" s="8"/>
      <c r="H25" s="10" t="s">
        <v>1</v>
      </c>
      <c r="I25" s="8"/>
      <c r="J25" s="8"/>
      <c r="K25" s="8"/>
      <c r="L25" s="31"/>
    </row>
    <row r="26" spans="2:12" ht="18" x14ac:dyDescent="0.25">
      <c r="B26" s="32"/>
      <c r="C26" s="22" t="s">
        <v>6</v>
      </c>
      <c r="D26" s="8"/>
      <c r="E26" s="24"/>
      <c r="F26" s="8"/>
      <c r="G26" s="8"/>
      <c r="H26" s="10"/>
      <c r="I26" s="8"/>
      <c r="J26" s="8"/>
      <c r="K26" s="8"/>
      <c r="L26" s="33">
        <f>L24+L25</f>
        <v>0</v>
      </c>
    </row>
    <row r="27" spans="2:12" ht="15.75" x14ac:dyDescent="0.25">
      <c r="B27" s="32"/>
      <c r="C27" s="27" t="s">
        <v>2</v>
      </c>
      <c r="D27" s="28">
        <v>0.18</v>
      </c>
      <c r="E27" s="24"/>
      <c r="F27" s="7"/>
      <c r="G27" s="7"/>
      <c r="H27" s="7"/>
      <c r="I27" s="7"/>
      <c r="J27" s="7"/>
      <c r="K27" s="7"/>
      <c r="L27" s="31">
        <f>L26*D27</f>
        <v>0</v>
      </c>
    </row>
    <row r="28" spans="2:12" ht="16.5" thickBot="1" x14ac:dyDescent="0.3">
      <c r="B28" s="34"/>
      <c r="C28" s="35" t="s">
        <v>3</v>
      </c>
      <c r="D28" s="36"/>
      <c r="E28" s="37"/>
      <c r="F28" s="36"/>
      <c r="G28" s="36"/>
      <c r="H28" s="36"/>
      <c r="I28" s="36"/>
      <c r="J28" s="36"/>
      <c r="K28" s="36"/>
      <c r="L28" s="38">
        <f>L26+L27</f>
        <v>0</v>
      </c>
    </row>
    <row r="29" spans="2:12" s="5" customFormat="1" ht="15.75" x14ac:dyDescent="0.25">
      <c r="B29" s="3"/>
      <c r="C29" s="59"/>
      <c r="D29" s="59"/>
      <c r="E29" s="25"/>
      <c r="F29" s="11"/>
      <c r="G29" s="11"/>
      <c r="H29" s="11"/>
      <c r="I29" s="6"/>
      <c r="J29" s="59"/>
      <c r="K29" s="59"/>
      <c r="L29" s="59"/>
    </row>
  </sheetData>
  <mergeCells count="11">
    <mergeCell ref="B2:L2"/>
    <mergeCell ref="C29:D29"/>
    <mergeCell ref="J29:L29"/>
    <mergeCell ref="D3:D4"/>
    <mergeCell ref="E3:E4"/>
    <mergeCell ref="F3:G3"/>
    <mergeCell ref="H3:I3"/>
    <mergeCell ref="J3:K3"/>
    <mergeCell ref="L3:L4"/>
    <mergeCell ref="B3:B5"/>
    <mergeCell ref="C3:C5"/>
  </mergeCells>
  <phoneticPr fontId="16" type="noConversion"/>
  <pageMargins left="0.84" right="0.25" top="0.75" bottom="0.2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B980-A665-4D34-9D82-9EABEB8EAFEB}">
  <dimension ref="A1:Z142"/>
  <sheetViews>
    <sheetView topLeftCell="A129" zoomScale="85" zoomScaleNormal="85" workbookViewId="0">
      <selection activeCell="C134" sqref="C134"/>
    </sheetView>
  </sheetViews>
  <sheetFormatPr defaultRowHeight="15" x14ac:dyDescent="0.25"/>
  <cols>
    <col min="1" max="1" width="1.85546875" style="3" customWidth="1"/>
    <col min="2" max="2" width="6" style="3" customWidth="1"/>
    <col min="3" max="3" width="59.140625" style="17" customWidth="1"/>
    <col min="4" max="4" width="13.7109375" style="3" customWidth="1"/>
    <col min="5" max="5" width="11.28515625" style="23" customWidth="1"/>
    <col min="6" max="6" width="11.5703125" style="3" customWidth="1"/>
    <col min="7" max="7" width="9.7109375" style="3" customWidth="1"/>
    <col min="8" max="8" width="10.7109375" style="3" customWidth="1"/>
    <col min="9" max="9" width="10.28515625" style="3" customWidth="1"/>
    <col min="10" max="10" width="11.28515625" style="3" customWidth="1"/>
    <col min="11" max="11" width="10.42578125" style="3" customWidth="1"/>
    <col min="12" max="12" width="13.28515625" style="3" customWidth="1"/>
    <col min="13" max="249" width="9.140625" style="3"/>
    <col min="250" max="250" width="3.5703125" style="3" customWidth="1"/>
    <col min="251" max="251" width="61.28515625" style="3" customWidth="1"/>
    <col min="252" max="252" width="8.7109375" style="3" customWidth="1"/>
    <col min="253" max="253" width="6.42578125" style="3" customWidth="1"/>
    <col min="254" max="254" width="7.5703125" style="3" customWidth="1"/>
    <col min="255" max="255" width="10.28515625" style="3" customWidth="1"/>
    <col min="256" max="256" width="6.7109375" style="3" customWidth="1"/>
    <col min="257" max="257" width="9.7109375" style="3" customWidth="1"/>
    <col min="258" max="258" width="7.7109375" style="3" customWidth="1"/>
    <col min="259" max="259" width="8.42578125" style="3" customWidth="1"/>
    <col min="260" max="260" width="12.42578125" style="3" customWidth="1"/>
    <col min="261" max="505" width="9.140625" style="3"/>
    <col min="506" max="506" width="3.5703125" style="3" customWidth="1"/>
    <col min="507" max="507" width="61.28515625" style="3" customWidth="1"/>
    <col min="508" max="508" width="8.7109375" style="3" customWidth="1"/>
    <col min="509" max="509" width="6.42578125" style="3" customWidth="1"/>
    <col min="510" max="510" width="7.5703125" style="3" customWidth="1"/>
    <col min="511" max="511" width="10.28515625" style="3" customWidth="1"/>
    <col min="512" max="512" width="6.7109375" style="3" customWidth="1"/>
    <col min="513" max="513" width="9.7109375" style="3" customWidth="1"/>
    <col min="514" max="514" width="7.7109375" style="3" customWidth="1"/>
    <col min="515" max="515" width="8.42578125" style="3" customWidth="1"/>
    <col min="516" max="516" width="12.42578125" style="3" customWidth="1"/>
    <col min="517" max="761" width="9.140625" style="3"/>
    <col min="762" max="762" width="3.5703125" style="3" customWidth="1"/>
    <col min="763" max="763" width="61.28515625" style="3" customWidth="1"/>
    <col min="764" max="764" width="8.7109375" style="3" customWidth="1"/>
    <col min="765" max="765" width="6.42578125" style="3" customWidth="1"/>
    <col min="766" max="766" width="7.5703125" style="3" customWidth="1"/>
    <col min="767" max="767" width="10.28515625" style="3" customWidth="1"/>
    <col min="768" max="768" width="6.7109375" style="3" customWidth="1"/>
    <col min="769" max="769" width="9.7109375" style="3" customWidth="1"/>
    <col min="770" max="770" width="7.7109375" style="3" customWidth="1"/>
    <col min="771" max="771" width="8.42578125" style="3" customWidth="1"/>
    <col min="772" max="772" width="12.42578125" style="3" customWidth="1"/>
    <col min="773" max="1017" width="9.140625" style="3"/>
    <col min="1018" max="1018" width="3.5703125" style="3" customWidth="1"/>
    <col min="1019" max="1019" width="61.28515625" style="3" customWidth="1"/>
    <col min="1020" max="1020" width="8.7109375" style="3" customWidth="1"/>
    <col min="1021" max="1021" width="6.42578125" style="3" customWidth="1"/>
    <col min="1022" max="1022" width="7.5703125" style="3" customWidth="1"/>
    <col min="1023" max="1023" width="10.28515625" style="3" customWidth="1"/>
    <col min="1024" max="1024" width="6.7109375" style="3" customWidth="1"/>
    <col min="1025" max="1025" width="9.7109375" style="3" customWidth="1"/>
    <col min="1026" max="1026" width="7.7109375" style="3" customWidth="1"/>
    <col min="1027" max="1027" width="8.42578125" style="3" customWidth="1"/>
    <col min="1028" max="1028" width="12.42578125" style="3" customWidth="1"/>
    <col min="1029" max="1273" width="9.140625" style="3"/>
    <col min="1274" max="1274" width="3.5703125" style="3" customWidth="1"/>
    <col min="1275" max="1275" width="61.28515625" style="3" customWidth="1"/>
    <col min="1276" max="1276" width="8.7109375" style="3" customWidth="1"/>
    <col min="1277" max="1277" width="6.42578125" style="3" customWidth="1"/>
    <col min="1278" max="1278" width="7.5703125" style="3" customWidth="1"/>
    <col min="1279" max="1279" width="10.28515625" style="3" customWidth="1"/>
    <col min="1280" max="1280" width="6.7109375" style="3" customWidth="1"/>
    <col min="1281" max="1281" width="9.7109375" style="3" customWidth="1"/>
    <col min="1282" max="1282" width="7.7109375" style="3" customWidth="1"/>
    <col min="1283" max="1283" width="8.42578125" style="3" customWidth="1"/>
    <col min="1284" max="1284" width="12.42578125" style="3" customWidth="1"/>
    <col min="1285" max="1529" width="9.140625" style="3"/>
    <col min="1530" max="1530" width="3.5703125" style="3" customWidth="1"/>
    <col min="1531" max="1531" width="61.28515625" style="3" customWidth="1"/>
    <col min="1532" max="1532" width="8.7109375" style="3" customWidth="1"/>
    <col min="1533" max="1533" width="6.42578125" style="3" customWidth="1"/>
    <col min="1534" max="1534" width="7.5703125" style="3" customWidth="1"/>
    <col min="1535" max="1535" width="10.28515625" style="3" customWidth="1"/>
    <col min="1536" max="1536" width="6.7109375" style="3" customWidth="1"/>
    <col min="1537" max="1537" width="9.7109375" style="3" customWidth="1"/>
    <col min="1538" max="1538" width="7.7109375" style="3" customWidth="1"/>
    <col min="1539" max="1539" width="8.42578125" style="3" customWidth="1"/>
    <col min="1540" max="1540" width="12.42578125" style="3" customWidth="1"/>
    <col min="1541" max="1785" width="9.140625" style="3"/>
    <col min="1786" max="1786" width="3.5703125" style="3" customWidth="1"/>
    <col min="1787" max="1787" width="61.28515625" style="3" customWidth="1"/>
    <col min="1788" max="1788" width="8.7109375" style="3" customWidth="1"/>
    <col min="1789" max="1789" width="6.42578125" style="3" customWidth="1"/>
    <col min="1790" max="1790" width="7.5703125" style="3" customWidth="1"/>
    <col min="1791" max="1791" width="10.28515625" style="3" customWidth="1"/>
    <col min="1792" max="1792" width="6.7109375" style="3" customWidth="1"/>
    <col min="1793" max="1793" width="9.7109375" style="3" customWidth="1"/>
    <col min="1794" max="1794" width="7.7109375" style="3" customWidth="1"/>
    <col min="1795" max="1795" width="8.42578125" style="3" customWidth="1"/>
    <col min="1796" max="1796" width="12.42578125" style="3" customWidth="1"/>
    <col min="1797" max="2041" width="9.140625" style="3"/>
    <col min="2042" max="2042" width="3.5703125" style="3" customWidth="1"/>
    <col min="2043" max="2043" width="61.28515625" style="3" customWidth="1"/>
    <col min="2044" max="2044" width="8.7109375" style="3" customWidth="1"/>
    <col min="2045" max="2045" width="6.42578125" style="3" customWidth="1"/>
    <col min="2046" max="2046" width="7.5703125" style="3" customWidth="1"/>
    <col min="2047" max="2047" width="10.28515625" style="3" customWidth="1"/>
    <col min="2048" max="2048" width="6.7109375" style="3" customWidth="1"/>
    <col min="2049" max="2049" width="9.7109375" style="3" customWidth="1"/>
    <col min="2050" max="2050" width="7.7109375" style="3" customWidth="1"/>
    <col min="2051" max="2051" width="8.42578125" style="3" customWidth="1"/>
    <col min="2052" max="2052" width="12.42578125" style="3" customWidth="1"/>
    <col min="2053" max="2297" width="9.140625" style="3"/>
    <col min="2298" max="2298" width="3.5703125" style="3" customWidth="1"/>
    <col min="2299" max="2299" width="61.28515625" style="3" customWidth="1"/>
    <col min="2300" max="2300" width="8.7109375" style="3" customWidth="1"/>
    <col min="2301" max="2301" width="6.42578125" style="3" customWidth="1"/>
    <col min="2302" max="2302" width="7.5703125" style="3" customWidth="1"/>
    <col min="2303" max="2303" width="10.28515625" style="3" customWidth="1"/>
    <col min="2304" max="2304" width="6.7109375" style="3" customWidth="1"/>
    <col min="2305" max="2305" width="9.7109375" style="3" customWidth="1"/>
    <col min="2306" max="2306" width="7.7109375" style="3" customWidth="1"/>
    <col min="2307" max="2307" width="8.42578125" style="3" customWidth="1"/>
    <col min="2308" max="2308" width="12.42578125" style="3" customWidth="1"/>
    <col min="2309" max="2553" width="9.140625" style="3"/>
    <col min="2554" max="2554" width="3.5703125" style="3" customWidth="1"/>
    <col min="2555" max="2555" width="61.28515625" style="3" customWidth="1"/>
    <col min="2556" max="2556" width="8.7109375" style="3" customWidth="1"/>
    <col min="2557" max="2557" width="6.42578125" style="3" customWidth="1"/>
    <col min="2558" max="2558" width="7.5703125" style="3" customWidth="1"/>
    <col min="2559" max="2559" width="10.28515625" style="3" customWidth="1"/>
    <col min="2560" max="2560" width="6.7109375" style="3" customWidth="1"/>
    <col min="2561" max="2561" width="9.7109375" style="3" customWidth="1"/>
    <col min="2562" max="2562" width="7.7109375" style="3" customWidth="1"/>
    <col min="2563" max="2563" width="8.42578125" style="3" customWidth="1"/>
    <col min="2564" max="2564" width="12.42578125" style="3" customWidth="1"/>
    <col min="2565" max="2809" width="9.140625" style="3"/>
    <col min="2810" max="2810" width="3.5703125" style="3" customWidth="1"/>
    <col min="2811" max="2811" width="61.28515625" style="3" customWidth="1"/>
    <col min="2812" max="2812" width="8.7109375" style="3" customWidth="1"/>
    <col min="2813" max="2813" width="6.42578125" style="3" customWidth="1"/>
    <col min="2814" max="2814" width="7.5703125" style="3" customWidth="1"/>
    <col min="2815" max="2815" width="10.28515625" style="3" customWidth="1"/>
    <col min="2816" max="2816" width="6.7109375" style="3" customWidth="1"/>
    <col min="2817" max="2817" width="9.7109375" style="3" customWidth="1"/>
    <col min="2818" max="2818" width="7.7109375" style="3" customWidth="1"/>
    <col min="2819" max="2819" width="8.42578125" style="3" customWidth="1"/>
    <col min="2820" max="2820" width="12.42578125" style="3" customWidth="1"/>
    <col min="2821" max="3065" width="9.140625" style="3"/>
    <col min="3066" max="3066" width="3.5703125" style="3" customWidth="1"/>
    <col min="3067" max="3067" width="61.28515625" style="3" customWidth="1"/>
    <col min="3068" max="3068" width="8.7109375" style="3" customWidth="1"/>
    <col min="3069" max="3069" width="6.42578125" style="3" customWidth="1"/>
    <col min="3070" max="3070" width="7.5703125" style="3" customWidth="1"/>
    <col min="3071" max="3071" width="10.28515625" style="3" customWidth="1"/>
    <col min="3072" max="3072" width="6.7109375" style="3" customWidth="1"/>
    <col min="3073" max="3073" width="9.7109375" style="3" customWidth="1"/>
    <col min="3074" max="3074" width="7.7109375" style="3" customWidth="1"/>
    <col min="3075" max="3075" width="8.42578125" style="3" customWidth="1"/>
    <col min="3076" max="3076" width="12.42578125" style="3" customWidth="1"/>
    <col min="3077" max="3321" width="9.140625" style="3"/>
    <col min="3322" max="3322" width="3.5703125" style="3" customWidth="1"/>
    <col min="3323" max="3323" width="61.28515625" style="3" customWidth="1"/>
    <col min="3324" max="3324" width="8.7109375" style="3" customWidth="1"/>
    <col min="3325" max="3325" width="6.42578125" style="3" customWidth="1"/>
    <col min="3326" max="3326" width="7.5703125" style="3" customWidth="1"/>
    <col min="3327" max="3327" width="10.28515625" style="3" customWidth="1"/>
    <col min="3328" max="3328" width="6.7109375" style="3" customWidth="1"/>
    <col min="3329" max="3329" width="9.7109375" style="3" customWidth="1"/>
    <col min="3330" max="3330" width="7.7109375" style="3" customWidth="1"/>
    <col min="3331" max="3331" width="8.42578125" style="3" customWidth="1"/>
    <col min="3332" max="3332" width="12.42578125" style="3" customWidth="1"/>
    <col min="3333" max="3577" width="9.140625" style="3"/>
    <col min="3578" max="3578" width="3.5703125" style="3" customWidth="1"/>
    <col min="3579" max="3579" width="61.28515625" style="3" customWidth="1"/>
    <col min="3580" max="3580" width="8.7109375" style="3" customWidth="1"/>
    <col min="3581" max="3581" width="6.42578125" style="3" customWidth="1"/>
    <col min="3582" max="3582" width="7.5703125" style="3" customWidth="1"/>
    <col min="3583" max="3583" width="10.28515625" style="3" customWidth="1"/>
    <col min="3584" max="3584" width="6.7109375" style="3" customWidth="1"/>
    <col min="3585" max="3585" width="9.7109375" style="3" customWidth="1"/>
    <col min="3586" max="3586" width="7.7109375" style="3" customWidth="1"/>
    <col min="3587" max="3587" width="8.42578125" style="3" customWidth="1"/>
    <col min="3588" max="3588" width="12.42578125" style="3" customWidth="1"/>
    <col min="3589" max="3833" width="9.140625" style="3"/>
    <col min="3834" max="3834" width="3.5703125" style="3" customWidth="1"/>
    <col min="3835" max="3835" width="61.28515625" style="3" customWidth="1"/>
    <col min="3836" max="3836" width="8.7109375" style="3" customWidth="1"/>
    <col min="3837" max="3837" width="6.42578125" style="3" customWidth="1"/>
    <col min="3838" max="3838" width="7.5703125" style="3" customWidth="1"/>
    <col min="3839" max="3839" width="10.28515625" style="3" customWidth="1"/>
    <col min="3840" max="3840" width="6.7109375" style="3" customWidth="1"/>
    <col min="3841" max="3841" width="9.7109375" style="3" customWidth="1"/>
    <col min="3842" max="3842" width="7.7109375" style="3" customWidth="1"/>
    <col min="3843" max="3843" width="8.42578125" style="3" customWidth="1"/>
    <col min="3844" max="3844" width="12.42578125" style="3" customWidth="1"/>
    <col min="3845" max="4089" width="9.140625" style="3"/>
    <col min="4090" max="4090" width="3.5703125" style="3" customWidth="1"/>
    <col min="4091" max="4091" width="61.28515625" style="3" customWidth="1"/>
    <col min="4092" max="4092" width="8.7109375" style="3" customWidth="1"/>
    <col min="4093" max="4093" width="6.42578125" style="3" customWidth="1"/>
    <col min="4094" max="4094" width="7.5703125" style="3" customWidth="1"/>
    <col min="4095" max="4095" width="10.28515625" style="3" customWidth="1"/>
    <col min="4096" max="4096" width="6.7109375" style="3" customWidth="1"/>
    <col min="4097" max="4097" width="9.7109375" style="3" customWidth="1"/>
    <col min="4098" max="4098" width="7.7109375" style="3" customWidth="1"/>
    <col min="4099" max="4099" width="8.42578125" style="3" customWidth="1"/>
    <col min="4100" max="4100" width="12.42578125" style="3" customWidth="1"/>
    <col min="4101" max="4345" width="9.140625" style="3"/>
    <col min="4346" max="4346" width="3.5703125" style="3" customWidth="1"/>
    <col min="4347" max="4347" width="61.28515625" style="3" customWidth="1"/>
    <col min="4348" max="4348" width="8.7109375" style="3" customWidth="1"/>
    <col min="4349" max="4349" width="6.42578125" style="3" customWidth="1"/>
    <col min="4350" max="4350" width="7.5703125" style="3" customWidth="1"/>
    <col min="4351" max="4351" width="10.28515625" style="3" customWidth="1"/>
    <col min="4352" max="4352" width="6.7109375" style="3" customWidth="1"/>
    <col min="4353" max="4353" width="9.7109375" style="3" customWidth="1"/>
    <col min="4354" max="4354" width="7.7109375" style="3" customWidth="1"/>
    <col min="4355" max="4355" width="8.42578125" style="3" customWidth="1"/>
    <col min="4356" max="4356" width="12.42578125" style="3" customWidth="1"/>
    <col min="4357" max="4601" width="9.140625" style="3"/>
    <col min="4602" max="4602" width="3.5703125" style="3" customWidth="1"/>
    <col min="4603" max="4603" width="61.28515625" style="3" customWidth="1"/>
    <col min="4604" max="4604" width="8.7109375" style="3" customWidth="1"/>
    <col min="4605" max="4605" width="6.42578125" style="3" customWidth="1"/>
    <col min="4606" max="4606" width="7.5703125" style="3" customWidth="1"/>
    <col min="4607" max="4607" width="10.28515625" style="3" customWidth="1"/>
    <col min="4608" max="4608" width="6.7109375" style="3" customWidth="1"/>
    <col min="4609" max="4609" width="9.7109375" style="3" customWidth="1"/>
    <col min="4610" max="4610" width="7.7109375" style="3" customWidth="1"/>
    <col min="4611" max="4611" width="8.42578125" style="3" customWidth="1"/>
    <col min="4612" max="4612" width="12.42578125" style="3" customWidth="1"/>
    <col min="4613" max="4857" width="9.140625" style="3"/>
    <col min="4858" max="4858" width="3.5703125" style="3" customWidth="1"/>
    <col min="4859" max="4859" width="61.28515625" style="3" customWidth="1"/>
    <col min="4860" max="4860" width="8.7109375" style="3" customWidth="1"/>
    <col min="4861" max="4861" width="6.42578125" style="3" customWidth="1"/>
    <col min="4862" max="4862" width="7.5703125" style="3" customWidth="1"/>
    <col min="4863" max="4863" width="10.28515625" style="3" customWidth="1"/>
    <col min="4864" max="4864" width="6.7109375" style="3" customWidth="1"/>
    <col min="4865" max="4865" width="9.7109375" style="3" customWidth="1"/>
    <col min="4866" max="4866" width="7.7109375" style="3" customWidth="1"/>
    <col min="4867" max="4867" width="8.42578125" style="3" customWidth="1"/>
    <col min="4868" max="4868" width="12.42578125" style="3" customWidth="1"/>
    <col min="4869" max="5113" width="9.140625" style="3"/>
    <col min="5114" max="5114" width="3.5703125" style="3" customWidth="1"/>
    <col min="5115" max="5115" width="61.28515625" style="3" customWidth="1"/>
    <col min="5116" max="5116" width="8.7109375" style="3" customWidth="1"/>
    <col min="5117" max="5117" width="6.42578125" style="3" customWidth="1"/>
    <col min="5118" max="5118" width="7.5703125" style="3" customWidth="1"/>
    <col min="5119" max="5119" width="10.28515625" style="3" customWidth="1"/>
    <col min="5120" max="5120" width="6.7109375" style="3" customWidth="1"/>
    <col min="5121" max="5121" width="9.7109375" style="3" customWidth="1"/>
    <col min="5122" max="5122" width="7.7109375" style="3" customWidth="1"/>
    <col min="5123" max="5123" width="8.42578125" style="3" customWidth="1"/>
    <col min="5124" max="5124" width="12.42578125" style="3" customWidth="1"/>
    <col min="5125" max="5369" width="9.140625" style="3"/>
    <col min="5370" max="5370" width="3.5703125" style="3" customWidth="1"/>
    <col min="5371" max="5371" width="61.28515625" style="3" customWidth="1"/>
    <col min="5372" max="5372" width="8.7109375" style="3" customWidth="1"/>
    <col min="5373" max="5373" width="6.42578125" style="3" customWidth="1"/>
    <col min="5374" max="5374" width="7.5703125" style="3" customWidth="1"/>
    <col min="5375" max="5375" width="10.28515625" style="3" customWidth="1"/>
    <col min="5376" max="5376" width="6.7109375" style="3" customWidth="1"/>
    <col min="5377" max="5377" width="9.7109375" style="3" customWidth="1"/>
    <col min="5378" max="5378" width="7.7109375" style="3" customWidth="1"/>
    <col min="5379" max="5379" width="8.42578125" style="3" customWidth="1"/>
    <col min="5380" max="5380" width="12.42578125" style="3" customWidth="1"/>
    <col min="5381" max="5625" width="9.140625" style="3"/>
    <col min="5626" max="5626" width="3.5703125" style="3" customWidth="1"/>
    <col min="5627" max="5627" width="61.28515625" style="3" customWidth="1"/>
    <col min="5628" max="5628" width="8.7109375" style="3" customWidth="1"/>
    <col min="5629" max="5629" width="6.42578125" style="3" customWidth="1"/>
    <col min="5630" max="5630" width="7.5703125" style="3" customWidth="1"/>
    <col min="5631" max="5631" width="10.28515625" style="3" customWidth="1"/>
    <col min="5632" max="5632" width="6.7109375" style="3" customWidth="1"/>
    <col min="5633" max="5633" width="9.7109375" style="3" customWidth="1"/>
    <col min="5634" max="5634" width="7.7109375" style="3" customWidth="1"/>
    <col min="5635" max="5635" width="8.42578125" style="3" customWidth="1"/>
    <col min="5636" max="5636" width="12.42578125" style="3" customWidth="1"/>
    <col min="5637" max="5881" width="9.140625" style="3"/>
    <col min="5882" max="5882" width="3.5703125" style="3" customWidth="1"/>
    <col min="5883" max="5883" width="61.28515625" style="3" customWidth="1"/>
    <col min="5884" max="5884" width="8.7109375" style="3" customWidth="1"/>
    <col min="5885" max="5885" width="6.42578125" style="3" customWidth="1"/>
    <col min="5886" max="5886" width="7.5703125" style="3" customWidth="1"/>
    <col min="5887" max="5887" width="10.28515625" style="3" customWidth="1"/>
    <col min="5888" max="5888" width="6.7109375" style="3" customWidth="1"/>
    <col min="5889" max="5889" width="9.7109375" style="3" customWidth="1"/>
    <col min="5890" max="5890" width="7.7109375" style="3" customWidth="1"/>
    <col min="5891" max="5891" width="8.42578125" style="3" customWidth="1"/>
    <col min="5892" max="5892" width="12.42578125" style="3" customWidth="1"/>
    <col min="5893" max="6137" width="9.140625" style="3"/>
    <col min="6138" max="6138" width="3.5703125" style="3" customWidth="1"/>
    <col min="6139" max="6139" width="61.28515625" style="3" customWidth="1"/>
    <col min="6140" max="6140" width="8.7109375" style="3" customWidth="1"/>
    <col min="6141" max="6141" width="6.42578125" style="3" customWidth="1"/>
    <col min="6142" max="6142" width="7.5703125" style="3" customWidth="1"/>
    <col min="6143" max="6143" width="10.28515625" style="3" customWidth="1"/>
    <col min="6144" max="6144" width="6.7109375" style="3" customWidth="1"/>
    <col min="6145" max="6145" width="9.7109375" style="3" customWidth="1"/>
    <col min="6146" max="6146" width="7.7109375" style="3" customWidth="1"/>
    <col min="6147" max="6147" width="8.42578125" style="3" customWidth="1"/>
    <col min="6148" max="6148" width="12.42578125" style="3" customWidth="1"/>
    <col min="6149" max="6393" width="9.140625" style="3"/>
    <col min="6394" max="6394" width="3.5703125" style="3" customWidth="1"/>
    <col min="6395" max="6395" width="61.28515625" style="3" customWidth="1"/>
    <col min="6396" max="6396" width="8.7109375" style="3" customWidth="1"/>
    <col min="6397" max="6397" width="6.42578125" style="3" customWidth="1"/>
    <col min="6398" max="6398" width="7.5703125" style="3" customWidth="1"/>
    <col min="6399" max="6399" width="10.28515625" style="3" customWidth="1"/>
    <col min="6400" max="6400" width="6.7109375" style="3" customWidth="1"/>
    <col min="6401" max="6401" width="9.7109375" style="3" customWidth="1"/>
    <col min="6402" max="6402" width="7.7109375" style="3" customWidth="1"/>
    <col min="6403" max="6403" width="8.42578125" style="3" customWidth="1"/>
    <col min="6404" max="6404" width="12.42578125" style="3" customWidth="1"/>
    <col min="6405" max="6649" width="9.140625" style="3"/>
    <col min="6650" max="6650" width="3.5703125" style="3" customWidth="1"/>
    <col min="6651" max="6651" width="61.28515625" style="3" customWidth="1"/>
    <col min="6652" max="6652" width="8.7109375" style="3" customWidth="1"/>
    <col min="6653" max="6653" width="6.42578125" style="3" customWidth="1"/>
    <col min="6654" max="6654" width="7.5703125" style="3" customWidth="1"/>
    <col min="6655" max="6655" width="10.28515625" style="3" customWidth="1"/>
    <col min="6656" max="6656" width="6.7109375" style="3" customWidth="1"/>
    <col min="6657" max="6657" width="9.7109375" style="3" customWidth="1"/>
    <col min="6658" max="6658" width="7.7109375" style="3" customWidth="1"/>
    <col min="6659" max="6659" width="8.42578125" style="3" customWidth="1"/>
    <col min="6660" max="6660" width="12.42578125" style="3" customWidth="1"/>
    <col min="6661" max="6905" width="9.140625" style="3"/>
    <col min="6906" max="6906" width="3.5703125" style="3" customWidth="1"/>
    <col min="6907" max="6907" width="61.28515625" style="3" customWidth="1"/>
    <col min="6908" max="6908" width="8.7109375" style="3" customWidth="1"/>
    <col min="6909" max="6909" width="6.42578125" style="3" customWidth="1"/>
    <col min="6910" max="6910" width="7.5703125" style="3" customWidth="1"/>
    <col min="6911" max="6911" width="10.28515625" style="3" customWidth="1"/>
    <col min="6912" max="6912" width="6.7109375" style="3" customWidth="1"/>
    <col min="6913" max="6913" width="9.7109375" style="3" customWidth="1"/>
    <col min="6914" max="6914" width="7.7109375" style="3" customWidth="1"/>
    <col min="6915" max="6915" width="8.42578125" style="3" customWidth="1"/>
    <col min="6916" max="6916" width="12.42578125" style="3" customWidth="1"/>
    <col min="6917" max="7161" width="9.140625" style="3"/>
    <col min="7162" max="7162" width="3.5703125" style="3" customWidth="1"/>
    <col min="7163" max="7163" width="61.28515625" style="3" customWidth="1"/>
    <col min="7164" max="7164" width="8.7109375" style="3" customWidth="1"/>
    <col min="7165" max="7165" width="6.42578125" style="3" customWidth="1"/>
    <col min="7166" max="7166" width="7.5703125" style="3" customWidth="1"/>
    <col min="7167" max="7167" width="10.28515625" style="3" customWidth="1"/>
    <col min="7168" max="7168" width="6.7109375" style="3" customWidth="1"/>
    <col min="7169" max="7169" width="9.7109375" style="3" customWidth="1"/>
    <col min="7170" max="7170" width="7.7109375" style="3" customWidth="1"/>
    <col min="7171" max="7171" width="8.42578125" style="3" customWidth="1"/>
    <col min="7172" max="7172" width="12.42578125" style="3" customWidth="1"/>
    <col min="7173" max="7417" width="9.140625" style="3"/>
    <col min="7418" max="7418" width="3.5703125" style="3" customWidth="1"/>
    <col min="7419" max="7419" width="61.28515625" style="3" customWidth="1"/>
    <col min="7420" max="7420" width="8.7109375" style="3" customWidth="1"/>
    <col min="7421" max="7421" width="6.42578125" style="3" customWidth="1"/>
    <col min="7422" max="7422" width="7.5703125" style="3" customWidth="1"/>
    <col min="7423" max="7423" width="10.28515625" style="3" customWidth="1"/>
    <col min="7424" max="7424" width="6.7109375" style="3" customWidth="1"/>
    <col min="7425" max="7425" width="9.7109375" style="3" customWidth="1"/>
    <col min="7426" max="7426" width="7.7109375" style="3" customWidth="1"/>
    <col min="7427" max="7427" width="8.42578125" style="3" customWidth="1"/>
    <col min="7428" max="7428" width="12.42578125" style="3" customWidth="1"/>
    <col min="7429" max="7673" width="9.140625" style="3"/>
    <col min="7674" max="7674" width="3.5703125" style="3" customWidth="1"/>
    <col min="7675" max="7675" width="61.28515625" style="3" customWidth="1"/>
    <col min="7676" max="7676" width="8.7109375" style="3" customWidth="1"/>
    <col min="7677" max="7677" width="6.42578125" style="3" customWidth="1"/>
    <col min="7678" max="7678" width="7.5703125" style="3" customWidth="1"/>
    <col min="7679" max="7679" width="10.28515625" style="3" customWidth="1"/>
    <col min="7680" max="7680" width="6.7109375" style="3" customWidth="1"/>
    <col min="7681" max="7681" width="9.7109375" style="3" customWidth="1"/>
    <col min="7682" max="7682" width="7.7109375" style="3" customWidth="1"/>
    <col min="7683" max="7683" width="8.42578125" style="3" customWidth="1"/>
    <col min="7684" max="7684" width="12.42578125" style="3" customWidth="1"/>
    <col min="7685" max="7929" width="9.140625" style="3"/>
    <col min="7930" max="7930" width="3.5703125" style="3" customWidth="1"/>
    <col min="7931" max="7931" width="61.28515625" style="3" customWidth="1"/>
    <col min="7932" max="7932" width="8.7109375" style="3" customWidth="1"/>
    <col min="7933" max="7933" width="6.42578125" style="3" customWidth="1"/>
    <col min="7934" max="7934" width="7.5703125" style="3" customWidth="1"/>
    <col min="7935" max="7935" width="10.28515625" style="3" customWidth="1"/>
    <col min="7936" max="7936" width="6.7109375" style="3" customWidth="1"/>
    <col min="7937" max="7937" width="9.7109375" style="3" customWidth="1"/>
    <col min="7938" max="7938" width="7.7109375" style="3" customWidth="1"/>
    <col min="7939" max="7939" width="8.42578125" style="3" customWidth="1"/>
    <col min="7940" max="7940" width="12.42578125" style="3" customWidth="1"/>
    <col min="7941" max="8185" width="9.140625" style="3"/>
    <col min="8186" max="8186" width="3.5703125" style="3" customWidth="1"/>
    <col min="8187" max="8187" width="61.28515625" style="3" customWidth="1"/>
    <col min="8188" max="8188" width="8.7109375" style="3" customWidth="1"/>
    <col min="8189" max="8189" width="6.42578125" style="3" customWidth="1"/>
    <col min="8190" max="8190" width="7.5703125" style="3" customWidth="1"/>
    <col min="8191" max="8191" width="10.28515625" style="3" customWidth="1"/>
    <col min="8192" max="8192" width="6.7109375" style="3" customWidth="1"/>
    <col min="8193" max="8193" width="9.7109375" style="3" customWidth="1"/>
    <col min="8194" max="8194" width="7.7109375" style="3" customWidth="1"/>
    <col min="8195" max="8195" width="8.42578125" style="3" customWidth="1"/>
    <col min="8196" max="8196" width="12.42578125" style="3" customWidth="1"/>
    <col min="8197" max="8441" width="9.140625" style="3"/>
    <col min="8442" max="8442" width="3.5703125" style="3" customWidth="1"/>
    <col min="8443" max="8443" width="61.28515625" style="3" customWidth="1"/>
    <col min="8444" max="8444" width="8.7109375" style="3" customWidth="1"/>
    <col min="8445" max="8445" width="6.42578125" style="3" customWidth="1"/>
    <col min="8446" max="8446" width="7.5703125" style="3" customWidth="1"/>
    <col min="8447" max="8447" width="10.28515625" style="3" customWidth="1"/>
    <col min="8448" max="8448" width="6.7109375" style="3" customWidth="1"/>
    <col min="8449" max="8449" width="9.7109375" style="3" customWidth="1"/>
    <col min="8450" max="8450" width="7.7109375" style="3" customWidth="1"/>
    <col min="8451" max="8451" width="8.42578125" style="3" customWidth="1"/>
    <col min="8452" max="8452" width="12.42578125" style="3" customWidth="1"/>
    <col min="8453" max="8697" width="9.140625" style="3"/>
    <col min="8698" max="8698" width="3.5703125" style="3" customWidth="1"/>
    <col min="8699" max="8699" width="61.28515625" style="3" customWidth="1"/>
    <col min="8700" max="8700" width="8.7109375" style="3" customWidth="1"/>
    <col min="8701" max="8701" width="6.42578125" style="3" customWidth="1"/>
    <col min="8702" max="8702" width="7.5703125" style="3" customWidth="1"/>
    <col min="8703" max="8703" width="10.28515625" style="3" customWidth="1"/>
    <col min="8704" max="8704" width="6.7109375" style="3" customWidth="1"/>
    <col min="8705" max="8705" width="9.7109375" style="3" customWidth="1"/>
    <col min="8706" max="8706" width="7.7109375" style="3" customWidth="1"/>
    <col min="8707" max="8707" width="8.42578125" style="3" customWidth="1"/>
    <col min="8708" max="8708" width="12.42578125" style="3" customWidth="1"/>
    <col min="8709" max="8953" width="9.140625" style="3"/>
    <col min="8954" max="8954" width="3.5703125" style="3" customWidth="1"/>
    <col min="8955" max="8955" width="61.28515625" style="3" customWidth="1"/>
    <col min="8956" max="8956" width="8.7109375" style="3" customWidth="1"/>
    <col min="8957" max="8957" width="6.42578125" style="3" customWidth="1"/>
    <col min="8958" max="8958" width="7.5703125" style="3" customWidth="1"/>
    <col min="8959" max="8959" width="10.28515625" style="3" customWidth="1"/>
    <col min="8960" max="8960" width="6.7109375" style="3" customWidth="1"/>
    <col min="8961" max="8961" width="9.7109375" style="3" customWidth="1"/>
    <col min="8962" max="8962" width="7.7109375" style="3" customWidth="1"/>
    <col min="8963" max="8963" width="8.42578125" style="3" customWidth="1"/>
    <col min="8964" max="8964" width="12.42578125" style="3" customWidth="1"/>
    <col min="8965" max="9209" width="9.140625" style="3"/>
    <col min="9210" max="9210" width="3.5703125" style="3" customWidth="1"/>
    <col min="9211" max="9211" width="61.28515625" style="3" customWidth="1"/>
    <col min="9212" max="9212" width="8.7109375" style="3" customWidth="1"/>
    <col min="9213" max="9213" width="6.42578125" style="3" customWidth="1"/>
    <col min="9214" max="9214" width="7.5703125" style="3" customWidth="1"/>
    <col min="9215" max="9215" width="10.28515625" style="3" customWidth="1"/>
    <col min="9216" max="9216" width="6.7109375" style="3" customWidth="1"/>
    <col min="9217" max="9217" width="9.7109375" style="3" customWidth="1"/>
    <col min="9218" max="9218" width="7.7109375" style="3" customWidth="1"/>
    <col min="9219" max="9219" width="8.42578125" style="3" customWidth="1"/>
    <col min="9220" max="9220" width="12.42578125" style="3" customWidth="1"/>
    <col min="9221" max="9465" width="9.140625" style="3"/>
    <col min="9466" max="9466" width="3.5703125" style="3" customWidth="1"/>
    <col min="9467" max="9467" width="61.28515625" style="3" customWidth="1"/>
    <col min="9468" max="9468" width="8.7109375" style="3" customWidth="1"/>
    <col min="9469" max="9469" width="6.42578125" style="3" customWidth="1"/>
    <col min="9470" max="9470" width="7.5703125" style="3" customWidth="1"/>
    <col min="9471" max="9471" width="10.28515625" style="3" customWidth="1"/>
    <col min="9472" max="9472" width="6.7109375" style="3" customWidth="1"/>
    <col min="9473" max="9473" width="9.7109375" style="3" customWidth="1"/>
    <col min="9474" max="9474" width="7.7109375" style="3" customWidth="1"/>
    <col min="9475" max="9475" width="8.42578125" style="3" customWidth="1"/>
    <col min="9476" max="9476" width="12.42578125" style="3" customWidth="1"/>
    <col min="9477" max="9721" width="9.140625" style="3"/>
    <col min="9722" max="9722" width="3.5703125" style="3" customWidth="1"/>
    <col min="9723" max="9723" width="61.28515625" style="3" customWidth="1"/>
    <col min="9724" max="9724" width="8.7109375" style="3" customWidth="1"/>
    <col min="9725" max="9725" width="6.42578125" style="3" customWidth="1"/>
    <col min="9726" max="9726" width="7.5703125" style="3" customWidth="1"/>
    <col min="9727" max="9727" width="10.28515625" style="3" customWidth="1"/>
    <col min="9728" max="9728" width="6.7109375" style="3" customWidth="1"/>
    <col min="9729" max="9729" width="9.7109375" style="3" customWidth="1"/>
    <col min="9730" max="9730" width="7.7109375" style="3" customWidth="1"/>
    <col min="9731" max="9731" width="8.42578125" style="3" customWidth="1"/>
    <col min="9732" max="9732" width="12.42578125" style="3" customWidth="1"/>
    <col min="9733" max="9977" width="9.140625" style="3"/>
    <col min="9978" max="9978" width="3.5703125" style="3" customWidth="1"/>
    <col min="9979" max="9979" width="61.28515625" style="3" customWidth="1"/>
    <col min="9980" max="9980" width="8.7109375" style="3" customWidth="1"/>
    <col min="9981" max="9981" width="6.42578125" style="3" customWidth="1"/>
    <col min="9982" max="9982" width="7.5703125" style="3" customWidth="1"/>
    <col min="9983" max="9983" width="10.28515625" style="3" customWidth="1"/>
    <col min="9984" max="9984" width="6.7109375" style="3" customWidth="1"/>
    <col min="9985" max="9985" width="9.7109375" style="3" customWidth="1"/>
    <col min="9986" max="9986" width="7.7109375" style="3" customWidth="1"/>
    <col min="9987" max="9987" width="8.42578125" style="3" customWidth="1"/>
    <col min="9988" max="9988" width="12.42578125" style="3" customWidth="1"/>
    <col min="9989" max="10233" width="9.140625" style="3"/>
    <col min="10234" max="10234" width="3.5703125" style="3" customWidth="1"/>
    <col min="10235" max="10235" width="61.28515625" style="3" customWidth="1"/>
    <col min="10236" max="10236" width="8.7109375" style="3" customWidth="1"/>
    <col min="10237" max="10237" width="6.42578125" style="3" customWidth="1"/>
    <col min="10238" max="10238" width="7.5703125" style="3" customWidth="1"/>
    <col min="10239" max="10239" width="10.28515625" style="3" customWidth="1"/>
    <col min="10240" max="10240" width="6.7109375" style="3" customWidth="1"/>
    <col min="10241" max="10241" width="9.7109375" style="3" customWidth="1"/>
    <col min="10242" max="10242" width="7.7109375" style="3" customWidth="1"/>
    <col min="10243" max="10243" width="8.42578125" style="3" customWidth="1"/>
    <col min="10244" max="10244" width="12.42578125" style="3" customWidth="1"/>
    <col min="10245" max="10489" width="9.140625" style="3"/>
    <col min="10490" max="10490" width="3.5703125" style="3" customWidth="1"/>
    <col min="10491" max="10491" width="61.28515625" style="3" customWidth="1"/>
    <col min="10492" max="10492" width="8.7109375" style="3" customWidth="1"/>
    <col min="10493" max="10493" width="6.42578125" style="3" customWidth="1"/>
    <col min="10494" max="10494" width="7.5703125" style="3" customWidth="1"/>
    <col min="10495" max="10495" width="10.28515625" style="3" customWidth="1"/>
    <col min="10496" max="10496" width="6.7109375" style="3" customWidth="1"/>
    <col min="10497" max="10497" width="9.7109375" style="3" customWidth="1"/>
    <col min="10498" max="10498" width="7.7109375" style="3" customWidth="1"/>
    <col min="10499" max="10499" width="8.42578125" style="3" customWidth="1"/>
    <col min="10500" max="10500" width="12.42578125" style="3" customWidth="1"/>
    <col min="10501" max="10745" width="9.140625" style="3"/>
    <col min="10746" max="10746" width="3.5703125" style="3" customWidth="1"/>
    <col min="10747" max="10747" width="61.28515625" style="3" customWidth="1"/>
    <col min="10748" max="10748" width="8.7109375" style="3" customWidth="1"/>
    <col min="10749" max="10749" width="6.42578125" style="3" customWidth="1"/>
    <col min="10750" max="10750" width="7.5703125" style="3" customWidth="1"/>
    <col min="10751" max="10751" width="10.28515625" style="3" customWidth="1"/>
    <col min="10752" max="10752" width="6.7109375" style="3" customWidth="1"/>
    <col min="10753" max="10753" width="9.7109375" style="3" customWidth="1"/>
    <col min="10754" max="10754" width="7.7109375" style="3" customWidth="1"/>
    <col min="10755" max="10755" width="8.42578125" style="3" customWidth="1"/>
    <col min="10756" max="10756" width="12.42578125" style="3" customWidth="1"/>
    <col min="10757" max="11001" width="9.140625" style="3"/>
    <col min="11002" max="11002" width="3.5703125" style="3" customWidth="1"/>
    <col min="11003" max="11003" width="61.28515625" style="3" customWidth="1"/>
    <col min="11004" max="11004" width="8.7109375" style="3" customWidth="1"/>
    <col min="11005" max="11005" width="6.42578125" style="3" customWidth="1"/>
    <col min="11006" max="11006" width="7.5703125" style="3" customWidth="1"/>
    <col min="11007" max="11007" width="10.28515625" style="3" customWidth="1"/>
    <col min="11008" max="11008" width="6.7109375" style="3" customWidth="1"/>
    <col min="11009" max="11009" width="9.7109375" style="3" customWidth="1"/>
    <col min="11010" max="11010" width="7.7109375" style="3" customWidth="1"/>
    <col min="11011" max="11011" width="8.42578125" style="3" customWidth="1"/>
    <col min="11012" max="11012" width="12.42578125" style="3" customWidth="1"/>
    <col min="11013" max="11257" width="9.140625" style="3"/>
    <col min="11258" max="11258" width="3.5703125" style="3" customWidth="1"/>
    <col min="11259" max="11259" width="61.28515625" style="3" customWidth="1"/>
    <col min="11260" max="11260" width="8.7109375" style="3" customWidth="1"/>
    <col min="11261" max="11261" width="6.42578125" style="3" customWidth="1"/>
    <col min="11262" max="11262" width="7.5703125" style="3" customWidth="1"/>
    <col min="11263" max="11263" width="10.28515625" style="3" customWidth="1"/>
    <col min="11264" max="11264" width="6.7109375" style="3" customWidth="1"/>
    <col min="11265" max="11265" width="9.7109375" style="3" customWidth="1"/>
    <col min="11266" max="11266" width="7.7109375" style="3" customWidth="1"/>
    <col min="11267" max="11267" width="8.42578125" style="3" customWidth="1"/>
    <col min="11268" max="11268" width="12.42578125" style="3" customWidth="1"/>
    <col min="11269" max="11513" width="9.140625" style="3"/>
    <col min="11514" max="11514" width="3.5703125" style="3" customWidth="1"/>
    <col min="11515" max="11515" width="61.28515625" style="3" customWidth="1"/>
    <col min="11516" max="11516" width="8.7109375" style="3" customWidth="1"/>
    <col min="11517" max="11517" width="6.42578125" style="3" customWidth="1"/>
    <col min="11518" max="11518" width="7.5703125" style="3" customWidth="1"/>
    <col min="11519" max="11519" width="10.28515625" style="3" customWidth="1"/>
    <col min="11520" max="11520" width="6.7109375" style="3" customWidth="1"/>
    <col min="11521" max="11521" width="9.7109375" style="3" customWidth="1"/>
    <col min="11522" max="11522" width="7.7109375" style="3" customWidth="1"/>
    <col min="11523" max="11523" width="8.42578125" style="3" customWidth="1"/>
    <col min="11524" max="11524" width="12.42578125" style="3" customWidth="1"/>
    <col min="11525" max="11769" width="9.140625" style="3"/>
    <col min="11770" max="11770" width="3.5703125" style="3" customWidth="1"/>
    <col min="11771" max="11771" width="61.28515625" style="3" customWidth="1"/>
    <col min="11772" max="11772" width="8.7109375" style="3" customWidth="1"/>
    <col min="11773" max="11773" width="6.42578125" style="3" customWidth="1"/>
    <col min="11774" max="11774" width="7.5703125" style="3" customWidth="1"/>
    <col min="11775" max="11775" width="10.28515625" style="3" customWidth="1"/>
    <col min="11776" max="11776" width="6.7109375" style="3" customWidth="1"/>
    <col min="11777" max="11777" width="9.7109375" style="3" customWidth="1"/>
    <col min="11778" max="11778" width="7.7109375" style="3" customWidth="1"/>
    <col min="11779" max="11779" width="8.42578125" style="3" customWidth="1"/>
    <col min="11780" max="11780" width="12.42578125" style="3" customWidth="1"/>
    <col min="11781" max="12025" width="9.140625" style="3"/>
    <col min="12026" max="12026" width="3.5703125" style="3" customWidth="1"/>
    <col min="12027" max="12027" width="61.28515625" style="3" customWidth="1"/>
    <col min="12028" max="12028" width="8.7109375" style="3" customWidth="1"/>
    <col min="12029" max="12029" width="6.42578125" style="3" customWidth="1"/>
    <col min="12030" max="12030" width="7.5703125" style="3" customWidth="1"/>
    <col min="12031" max="12031" width="10.28515625" style="3" customWidth="1"/>
    <col min="12032" max="12032" width="6.7109375" style="3" customWidth="1"/>
    <col min="12033" max="12033" width="9.7109375" style="3" customWidth="1"/>
    <col min="12034" max="12034" width="7.7109375" style="3" customWidth="1"/>
    <col min="12035" max="12035" width="8.42578125" style="3" customWidth="1"/>
    <col min="12036" max="12036" width="12.42578125" style="3" customWidth="1"/>
    <col min="12037" max="12281" width="9.140625" style="3"/>
    <col min="12282" max="12282" width="3.5703125" style="3" customWidth="1"/>
    <col min="12283" max="12283" width="61.28515625" style="3" customWidth="1"/>
    <col min="12284" max="12284" width="8.7109375" style="3" customWidth="1"/>
    <col min="12285" max="12285" width="6.42578125" style="3" customWidth="1"/>
    <col min="12286" max="12286" width="7.5703125" style="3" customWidth="1"/>
    <col min="12287" max="12287" width="10.28515625" style="3" customWidth="1"/>
    <col min="12288" max="12288" width="6.7109375" style="3" customWidth="1"/>
    <col min="12289" max="12289" width="9.7109375" style="3" customWidth="1"/>
    <col min="12290" max="12290" width="7.7109375" style="3" customWidth="1"/>
    <col min="12291" max="12291" width="8.42578125" style="3" customWidth="1"/>
    <col min="12292" max="12292" width="12.42578125" style="3" customWidth="1"/>
    <col min="12293" max="12537" width="9.140625" style="3"/>
    <col min="12538" max="12538" width="3.5703125" style="3" customWidth="1"/>
    <col min="12539" max="12539" width="61.28515625" style="3" customWidth="1"/>
    <col min="12540" max="12540" width="8.7109375" style="3" customWidth="1"/>
    <col min="12541" max="12541" width="6.42578125" style="3" customWidth="1"/>
    <col min="12542" max="12542" width="7.5703125" style="3" customWidth="1"/>
    <col min="12543" max="12543" width="10.28515625" style="3" customWidth="1"/>
    <col min="12544" max="12544" width="6.7109375" style="3" customWidth="1"/>
    <col min="12545" max="12545" width="9.7109375" style="3" customWidth="1"/>
    <col min="12546" max="12546" width="7.7109375" style="3" customWidth="1"/>
    <col min="12547" max="12547" width="8.42578125" style="3" customWidth="1"/>
    <col min="12548" max="12548" width="12.42578125" style="3" customWidth="1"/>
    <col min="12549" max="12793" width="9.140625" style="3"/>
    <col min="12794" max="12794" width="3.5703125" style="3" customWidth="1"/>
    <col min="12795" max="12795" width="61.28515625" style="3" customWidth="1"/>
    <col min="12796" max="12796" width="8.7109375" style="3" customWidth="1"/>
    <col min="12797" max="12797" width="6.42578125" style="3" customWidth="1"/>
    <col min="12798" max="12798" width="7.5703125" style="3" customWidth="1"/>
    <col min="12799" max="12799" width="10.28515625" style="3" customWidth="1"/>
    <col min="12800" max="12800" width="6.7109375" style="3" customWidth="1"/>
    <col min="12801" max="12801" width="9.7109375" style="3" customWidth="1"/>
    <col min="12802" max="12802" width="7.7109375" style="3" customWidth="1"/>
    <col min="12803" max="12803" width="8.42578125" style="3" customWidth="1"/>
    <col min="12804" max="12804" width="12.42578125" style="3" customWidth="1"/>
    <col min="12805" max="13049" width="9.140625" style="3"/>
    <col min="13050" max="13050" width="3.5703125" style="3" customWidth="1"/>
    <col min="13051" max="13051" width="61.28515625" style="3" customWidth="1"/>
    <col min="13052" max="13052" width="8.7109375" style="3" customWidth="1"/>
    <col min="13053" max="13053" width="6.42578125" style="3" customWidth="1"/>
    <col min="13054" max="13054" width="7.5703125" style="3" customWidth="1"/>
    <col min="13055" max="13055" width="10.28515625" style="3" customWidth="1"/>
    <col min="13056" max="13056" width="6.7109375" style="3" customWidth="1"/>
    <col min="13057" max="13057" width="9.7109375" style="3" customWidth="1"/>
    <col min="13058" max="13058" width="7.7109375" style="3" customWidth="1"/>
    <col min="13059" max="13059" width="8.42578125" style="3" customWidth="1"/>
    <col min="13060" max="13060" width="12.42578125" style="3" customWidth="1"/>
    <col min="13061" max="13305" width="9.140625" style="3"/>
    <col min="13306" max="13306" width="3.5703125" style="3" customWidth="1"/>
    <col min="13307" max="13307" width="61.28515625" style="3" customWidth="1"/>
    <col min="13308" max="13308" width="8.7109375" style="3" customWidth="1"/>
    <col min="13309" max="13309" width="6.42578125" style="3" customWidth="1"/>
    <col min="13310" max="13310" width="7.5703125" style="3" customWidth="1"/>
    <col min="13311" max="13311" width="10.28515625" style="3" customWidth="1"/>
    <col min="13312" max="13312" width="6.7109375" style="3" customWidth="1"/>
    <col min="13313" max="13313" width="9.7109375" style="3" customWidth="1"/>
    <col min="13314" max="13314" width="7.7109375" style="3" customWidth="1"/>
    <col min="13315" max="13315" width="8.42578125" style="3" customWidth="1"/>
    <col min="13316" max="13316" width="12.42578125" style="3" customWidth="1"/>
    <col min="13317" max="13561" width="9.140625" style="3"/>
    <col min="13562" max="13562" width="3.5703125" style="3" customWidth="1"/>
    <col min="13563" max="13563" width="61.28515625" style="3" customWidth="1"/>
    <col min="13564" max="13564" width="8.7109375" style="3" customWidth="1"/>
    <col min="13565" max="13565" width="6.42578125" style="3" customWidth="1"/>
    <col min="13566" max="13566" width="7.5703125" style="3" customWidth="1"/>
    <col min="13567" max="13567" width="10.28515625" style="3" customWidth="1"/>
    <col min="13568" max="13568" width="6.7109375" style="3" customWidth="1"/>
    <col min="13569" max="13569" width="9.7109375" style="3" customWidth="1"/>
    <col min="13570" max="13570" width="7.7109375" style="3" customWidth="1"/>
    <col min="13571" max="13571" width="8.42578125" style="3" customWidth="1"/>
    <col min="13572" max="13572" width="12.42578125" style="3" customWidth="1"/>
    <col min="13573" max="13817" width="9.140625" style="3"/>
    <col min="13818" max="13818" width="3.5703125" style="3" customWidth="1"/>
    <col min="13819" max="13819" width="61.28515625" style="3" customWidth="1"/>
    <col min="13820" max="13820" width="8.7109375" style="3" customWidth="1"/>
    <col min="13821" max="13821" width="6.42578125" style="3" customWidth="1"/>
    <col min="13822" max="13822" width="7.5703125" style="3" customWidth="1"/>
    <col min="13823" max="13823" width="10.28515625" style="3" customWidth="1"/>
    <col min="13824" max="13824" width="6.7109375" style="3" customWidth="1"/>
    <col min="13825" max="13825" width="9.7109375" style="3" customWidth="1"/>
    <col min="13826" max="13826" width="7.7109375" style="3" customWidth="1"/>
    <col min="13827" max="13827" width="8.42578125" style="3" customWidth="1"/>
    <col min="13828" max="13828" width="12.42578125" style="3" customWidth="1"/>
    <col min="13829" max="14073" width="9.140625" style="3"/>
    <col min="14074" max="14074" width="3.5703125" style="3" customWidth="1"/>
    <col min="14075" max="14075" width="61.28515625" style="3" customWidth="1"/>
    <col min="14076" max="14076" width="8.7109375" style="3" customWidth="1"/>
    <col min="14077" max="14077" width="6.42578125" style="3" customWidth="1"/>
    <col min="14078" max="14078" width="7.5703125" style="3" customWidth="1"/>
    <col min="14079" max="14079" width="10.28515625" style="3" customWidth="1"/>
    <col min="14080" max="14080" width="6.7109375" style="3" customWidth="1"/>
    <col min="14081" max="14081" width="9.7109375" style="3" customWidth="1"/>
    <col min="14082" max="14082" width="7.7109375" style="3" customWidth="1"/>
    <col min="14083" max="14083" width="8.42578125" style="3" customWidth="1"/>
    <col min="14084" max="14084" width="12.42578125" style="3" customWidth="1"/>
    <col min="14085" max="14329" width="9.140625" style="3"/>
    <col min="14330" max="14330" width="3.5703125" style="3" customWidth="1"/>
    <col min="14331" max="14331" width="61.28515625" style="3" customWidth="1"/>
    <col min="14332" max="14332" width="8.7109375" style="3" customWidth="1"/>
    <col min="14333" max="14333" width="6.42578125" style="3" customWidth="1"/>
    <col min="14334" max="14334" width="7.5703125" style="3" customWidth="1"/>
    <col min="14335" max="14335" width="10.28515625" style="3" customWidth="1"/>
    <col min="14336" max="14336" width="6.7109375" style="3" customWidth="1"/>
    <col min="14337" max="14337" width="9.7109375" style="3" customWidth="1"/>
    <col min="14338" max="14338" width="7.7109375" style="3" customWidth="1"/>
    <col min="14339" max="14339" width="8.42578125" style="3" customWidth="1"/>
    <col min="14340" max="14340" width="12.42578125" style="3" customWidth="1"/>
    <col min="14341" max="14585" width="9.140625" style="3"/>
    <col min="14586" max="14586" width="3.5703125" style="3" customWidth="1"/>
    <col min="14587" max="14587" width="61.28515625" style="3" customWidth="1"/>
    <col min="14588" max="14588" width="8.7109375" style="3" customWidth="1"/>
    <col min="14589" max="14589" width="6.42578125" style="3" customWidth="1"/>
    <col min="14590" max="14590" width="7.5703125" style="3" customWidth="1"/>
    <col min="14591" max="14591" width="10.28515625" style="3" customWidth="1"/>
    <col min="14592" max="14592" width="6.7109375" style="3" customWidth="1"/>
    <col min="14593" max="14593" width="9.7109375" style="3" customWidth="1"/>
    <col min="14594" max="14594" width="7.7109375" style="3" customWidth="1"/>
    <col min="14595" max="14595" width="8.42578125" style="3" customWidth="1"/>
    <col min="14596" max="14596" width="12.42578125" style="3" customWidth="1"/>
    <col min="14597" max="14841" width="9.140625" style="3"/>
    <col min="14842" max="14842" width="3.5703125" style="3" customWidth="1"/>
    <col min="14843" max="14843" width="61.28515625" style="3" customWidth="1"/>
    <col min="14844" max="14844" width="8.7109375" style="3" customWidth="1"/>
    <col min="14845" max="14845" width="6.42578125" style="3" customWidth="1"/>
    <col min="14846" max="14846" width="7.5703125" style="3" customWidth="1"/>
    <col min="14847" max="14847" width="10.28515625" style="3" customWidth="1"/>
    <col min="14848" max="14848" width="6.7109375" style="3" customWidth="1"/>
    <col min="14849" max="14849" width="9.7109375" style="3" customWidth="1"/>
    <col min="14850" max="14850" width="7.7109375" style="3" customWidth="1"/>
    <col min="14851" max="14851" width="8.42578125" style="3" customWidth="1"/>
    <col min="14852" max="14852" width="12.42578125" style="3" customWidth="1"/>
    <col min="14853" max="15097" width="9.140625" style="3"/>
    <col min="15098" max="15098" width="3.5703125" style="3" customWidth="1"/>
    <col min="15099" max="15099" width="61.28515625" style="3" customWidth="1"/>
    <col min="15100" max="15100" width="8.7109375" style="3" customWidth="1"/>
    <col min="15101" max="15101" width="6.42578125" style="3" customWidth="1"/>
    <col min="15102" max="15102" width="7.5703125" style="3" customWidth="1"/>
    <col min="15103" max="15103" width="10.28515625" style="3" customWidth="1"/>
    <col min="15104" max="15104" width="6.7109375" style="3" customWidth="1"/>
    <col min="15105" max="15105" width="9.7109375" style="3" customWidth="1"/>
    <col min="15106" max="15106" width="7.7109375" style="3" customWidth="1"/>
    <col min="15107" max="15107" width="8.42578125" style="3" customWidth="1"/>
    <col min="15108" max="15108" width="12.42578125" style="3" customWidth="1"/>
    <col min="15109" max="15353" width="9.140625" style="3"/>
    <col min="15354" max="15354" width="3.5703125" style="3" customWidth="1"/>
    <col min="15355" max="15355" width="61.28515625" style="3" customWidth="1"/>
    <col min="15356" max="15356" width="8.7109375" style="3" customWidth="1"/>
    <col min="15357" max="15357" width="6.42578125" style="3" customWidth="1"/>
    <col min="15358" max="15358" width="7.5703125" style="3" customWidth="1"/>
    <col min="15359" max="15359" width="10.28515625" style="3" customWidth="1"/>
    <col min="15360" max="15360" width="6.7109375" style="3" customWidth="1"/>
    <col min="15361" max="15361" width="9.7109375" style="3" customWidth="1"/>
    <col min="15362" max="15362" width="7.7109375" style="3" customWidth="1"/>
    <col min="15363" max="15363" width="8.42578125" style="3" customWidth="1"/>
    <col min="15364" max="15364" width="12.42578125" style="3" customWidth="1"/>
    <col min="15365" max="15609" width="9.140625" style="3"/>
    <col min="15610" max="15610" width="3.5703125" style="3" customWidth="1"/>
    <col min="15611" max="15611" width="61.28515625" style="3" customWidth="1"/>
    <col min="15612" max="15612" width="8.7109375" style="3" customWidth="1"/>
    <col min="15613" max="15613" width="6.42578125" style="3" customWidth="1"/>
    <col min="15614" max="15614" width="7.5703125" style="3" customWidth="1"/>
    <col min="15615" max="15615" width="10.28515625" style="3" customWidth="1"/>
    <col min="15616" max="15616" width="6.7109375" style="3" customWidth="1"/>
    <col min="15617" max="15617" width="9.7109375" style="3" customWidth="1"/>
    <col min="15618" max="15618" width="7.7109375" style="3" customWidth="1"/>
    <col min="15619" max="15619" width="8.42578125" style="3" customWidth="1"/>
    <col min="15620" max="15620" width="12.42578125" style="3" customWidth="1"/>
    <col min="15621" max="15865" width="9.140625" style="3"/>
    <col min="15866" max="15866" width="3.5703125" style="3" customWidth="1"/>
    <col min="15867" max="15867" width="61.28515625" style="3" customWidth="1"/>
    <col min="15868" max="15868" width="8.7109375" style="3" customWidth="1"/>
    <col min="15869" max="15869" width="6.42578125" style="3" customWidth="1"/>
    <col min="15870" max="15870" width="7.5703125" style="3" customWidth="1"/>
    <col min="15871" max="15871" width="10.28515625" style="3" customWidth="1"/>
    <col min="15872" max="15872" width="6.7109375" style="3" customWidth="1"/>
    <col min="15873" max="15873" width="9.7109375" style="3" customWidth="1"/>
    <col min="15874" max="15874" width="7.7109375" style="3" customWidth="1"/>
    <col min="15875" max="15875" width="8.42578125" style="3" customWidth="1"/>
    <col min="15876" max="15876" width="12.42578125" style="3" customWidth="1"/>
    <col min="15877" max="16121" width="9.140625" style="3"/>
    <col min="16122" max="16122" width="3.5703125" style="3" customWidth="1"/>
    <col min="16123" max="16123" width="61.28515625" style="3" customWidth="1"/>
    <col min="16124" max="16124" width="8.7109375" style="3" customWidth="1"/>
    <col min="16125" max="16125" width="6.42578125" style="3" customWidth="1"/>
    <col min="16126" max="16126" width="7.5703125" style="3" customWidth="1"/>
    <col min="16127" max="16127" width="10.28515625" style="3" customWidth="1"/>
    <col min="16128" max="16128" width="6.7109375" style="3" customWidth="1"/>
    <col min="16129" max="16129" width="9.7109375" style="3" customWidth="1"/>
    <col min="16130" max="16130" width="7.7109375" style="3" customWidth="1"/>
    <col min="16131" max="16131" width="8.42578125" style="3" customWidth="1"/>
    <col min="16132" max="16132" width="12.42578125" style="3" customWidth="1"/>
    <col min="16133" max="16376" width="9.140625" style="3"/>
    <col min="16377" max="16384" width="9.28515625" style="3" customWidth="1"/>
  </cols>
  <sheetData>
    <row r="1" spans="1:26" ht="15.75" thickBot="1" x14ac:dyDescent="0.3"/>
    <row r="2" spans="1:26" s="2" customFormat="1" ht="36.75" customHeight="1" x14ac:dyDescent="0.25">
      <c r="A2" s="1"/>
      <c r="B2" s="56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149999999999999" customHeight="1" x14ac:dyDescent="0.25">
      <c r="B3" s="63" t="s">
        <v>0</v>
      </c>
      <c r="C3" s="64" t="s">
        <v>61</v>
      </c>
      <c r="D3" s="60" t="s">
        <v>13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10</v>
      </c>
      <c r="K3" s="60"/>
      <c r="L3" s="62" t="s">
        <v>12</v>
      </c>
    </row>
    <row r="4" spans="1:26" ht="23.25" customHeight="1" x14ac:dyDescent="0.25">
      <c r="B4" s="63"/>
      <c r="C4" s="64"/>
      <c r="D4" s="60"/>
      <c r="E4" s="61"/>
      <c r="F4" s="16" t="s">
        <v>11</v>
      </c>
      <c r="G4" s="16" t="s">
        <v>6</v>
      </c>
      <c r="H4" s="16" t="s">
        <v>11</v>
      </c>
      <c r="I4" s="16" t="s">
        <v>6</v>
      </c>
      <c r="J4" s="16" t="s">
        <v>11</v>
      </c>
      <c r="K4" s="16" t="s">
        <v>6</v>
      </c>
      <c r="L4" s="62"/>
    </row>
    <row r="5" spans="1:26" s="4" customFormat="1" ht="15.75" x14ac:dyDescent="0.25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29">
        <v>9</v>
      </c>
    </row>
    <row r="6" spans="1:26" s="4" customFormat="1" ht="15.75" x14ac:dyDescent="0.25">
      <c r="B6" s="30">
        <v>1</v>
      </c>
      <c r="C6" s="18" t="s">
        <v>15</v>
      </c>
      <c r="D6" s="7"/>
      <c r="E6" s="24"/>
      <c r="F6" s="9"/>
      <c r="G6" s="9"/>
      <c r="H6" s="9"/>
      <c r="I6" s="9"/>
      <c r="J6" s="7"/>
      <c r="K6" s="7"/>
      <c r="L6" s="31"/>
      <c r="M6" s="14"/>
      <c r="N6" s="14"/>
    </row>
    <row r="7" spans="1:26" s="4" customFormat="1" ht="60" x14ac:dyDescent="0.25">
      <c r="B7" s="32">
        <v>1.1000000000000001</v>
      </c>
      <c r="C7" s="20" t="s">
        <v>63</v>
      </c>
      <c r="D7" s="7" t="s">
        <v>16</v>
      </c>
      <c r="E7" s="24">
        <v>1600</v>
      </c>
      <c r="F7" s="9"/>
      <c r="G7" s="9"/>
      <c r="H7" s="9"/>
      <c r="I7" s="9"/>
      <c r="J7" s="7"/>
      <c r="K7" s="7"/>
      <c r="L7" s="31">
        <f>G7+I7+K7</f>
        <v>0</v>
      </c>
    </row>
    <row r="8" spans="1:26" s="4" customFormat="1" ht="45" x14ac:dyDescent="0.25">
      <c r="B8" s="32">
        <v>1.2</v>
      </c>
      <c r="C8" s="20" t="s">
        <v>64</v>
      </c>
      <c r="D8" s="7" t="s">
        <v>16</v>
      </c>
      <c r="E8" s="9">
        <v>300</v>
      </c>
      <c r="F8" s="9"/>
      <c r="G8" s="9"/>
      <c r="H8" s="9"/>
      <c r="I8" s="9"/>
      <c r="J8" s="7"/>
      <c r="K8" s="7"/>
      <c r="L8" s="31">
        <f t="shared" ref="L8:L14" si="0">G8+I8+K8</f>
        <v>0</v>
      </c>
    </row>
    <row r="9" spans="1:26" s="4" customFormat="1" ht="15.75" x14ac:dyDescent="0.25">
      <c r="B9" s="30">
        <v>2</v>
      </c>
      <c r="C9" s="18" t="s">
        <v>17</v>
      </c>
      <c r="D9" s="7"/>
      <c r="E9" s="9"/>
      <c r="F9" s="9"/>
      <c r="G9" s="9"/>
      <c r="H9" s="9"/>
      <c r="I9" s="9"/>
      <c r="J9" s="7"/>
      <c r="K9" s="7"/>
      <c r="L9" s="31">
        <f t="shared" si="0"/>
        <v>0</v>
      </c>
    </row>
    <row r="10" spans="1:26" s="4" customFormat="1" ht="15.75" x14ac:dyDescent="0.25">
      <c r="B10" s="32">
        <v>2.1</v>
      </c>
      <c r="C10" s="19" t="s">
        <v>67</v>
      </c>
      <c r="D10" s="7"/>
      <c r="E10" s="9"/>
      <c r="F10" s="9"/>
      <c r="G10" s="9"/>
      <c r="H10" s="9"/>
      <c r="I10" s="9"/>
      <c r="J10" s="7"/>
      <c r="K10" s="7"/>
      <c r="L10" s="31">
        <f t="shared" si="0"/>
        <v>0</v>
      </c>
    </row>
    <row r="11" spans="1:26" s="4" customFormat="1" ht="15.75" x14ac:dyDescent="0.25">
      <c r="B11" s="32" t="s">
        <v>24</v>
      </c>
      <c r="C11" s="20" t="s">
        <v>68</v>
      </c>
      <c r="D11" s="7" t="s">
        <v>16</v>
      </c>
      <c r="E11" s="9">
        <v>48.9</v>
      </c>
      <c r="F11" s="9"/>
      <c r="G11" s="9"/>
      <c r="H11" s="9"/>
      <c r="I11" s="9"/>
      <c r="J11" s="7"/>
      <c r="K11" s="7"/>
      <c r="L11" s="31"/>
    </row>
    <row r="12" spans="1:26" s="4" customFormat="1" ht="15.75" x14ac:dyDescent="0.25">
      <c r="B12" s="32" t="s">
        <v>26</v>
      </c>
      <c r="C12" s="20" t="s">
        <v>69</v>
      </c>
      <c r="D12" s="7" t="s">
        <v>16</v>
      </c>
      <c r="E12" s="9">
        <f>4.37+18.94+8.64+1.46+16.83+29.07+91.99+9.25+5.41+7.38+3.44+2.54+30+1.46+54.7+4.94</f>
        <v>290.42</v>
      </c>
      <c r="F12" s="9"/>
      <c r="G12" s="9"/>
      <c r="H12" s="9"/>
      <c r="I12" s="9"/>
      <c r="J12" s="7"/>
      <c r="K12" s="7"/>
      <c r="L12" s="31">
        <f t="shared" si="0"/>
        <v>0</v>
      </c>
    </row>
    <row r="13" spans="1:26" s="4" customFormat="1" ht="15.75" x14ac:dyDescent="0.25">
      <c r="B13" s="32" t="s">
        <v>27</v>
      </c>
      <c r="C13" s="20" t="s">
        <v>66</v>
      </c>
      <c r="D13" s="7" t="s">
        <v>19</v>
      </c>
      <c r="E13" s="26">
        <v>2.0190000000000001</v>
      </c>
      <c r="F13" s="9"/>
      <c r="G13" s="9"/>
      <c r="H13" s="9"/>
      <c r="I13" s="9"/>
      <c r="J13" s="7"/>
      <c r="K13" s="7"/>
      <c r="L13" s="31">
        <f t="shared" si="0"/>
        <v>0</v>
      </c>
    </row>
    <row r="14" spans="1:26" s="4" customFormat="1" ht="15.75" x14ac:dyDescent="0.25">
      <c r="B14" s="32" t="s">
        <v>28</v>
      </c>
      <c r="C14" s="20" t="s">
        <v>65</v>
      </c>
      <c r="D14" s="7" t="s">
        <v>19</v>
      </c>
      <c r="E14" s="26">
        <v>11.368</v>
      </c>
      <c r="F14" s="9"/>
      <c r="G14" s="9"/>
      <c r="H14" s="9"/>
      <c r="I14" s="9"/>
      <c r="J14" s="7"/>
      <c r="K14" s="7"/>
      <c r="L14" s="31">
        <f t="shared" si="0"/>
        <v>0</v>
      </c>
    </row>
    <row r="15" spans="1:26" s="4" customFormat="1" ht="15.75" x14ac:dyDescent="0.25">
      <c r="B15" s="32">
        <v>2.2000000000000002</v>
      </c>
      <c r="C15" s="19" t="s">
        <v>70</v>
      </c>
      <c r="D15" s="7"/>
      <c r="E15" s="9"/>
      <c r="F15" s="9"/>
      <c r="G15" s="9"/>
      <c r="H15" s="9"/>
      <c r="I15" s="9"/>
      <c r="J15" s="7"/>
      <c r="K15" s="7"/>
      <c r="L15" s="31"/>
    </row>
    <row r="16" spans="1:26" s="4" customFormat="1" ht="15.75" x14ac:dyDescent="0.25">
      <c r="B16" s="32" t="s">
        <v>23</v>
      </c>
      <c r="C16" s="20" t="s">
        <v>68</v>
      </c>
      <c r="D16" s="7" t="s">
        <v>16</v>
      </c>
      <c r="E16" s="50">
        <v>39.47</v>
      </c>
      <c r="F16" s="9"/>
      <c r="G16" s="9"/>
      <c r="H16" s="9"/>
      <c r="I16" s="9"/>
      <c r="J16" s="7"/>
      <c r="K16" s="7"/>
      <c r="L16" s="31">
        <f t="shared" ref="L16:L20" si="1">G16+I16+K16</f>
        <v>0</v>
      </c>
    </row>
    <row r="17" spans="2:12" s="4" customFormat="1" ht="15.75" x14ac:dyDescent="0.25">
      <c r="B17" s="32" t="s">
        <v>25</v>
      </c>
      <c r="C17" s="20" t="s">
        <v>69</v>
      </c>
      <c r="D17" s="7" t="s">
        <v>16</v>
      </c>
      <c r="E17" s="9">
        <v>179.4</v>
      </c>
      <c r="F17" s="9"/>
      <c r="G17" s="9"/>
      <c r="H17" s="9"/>
      <c r="I17" s="9"/>
      <c r="J17" s="7"/>
      <c r="K17" s="7"/>
      <c r="L17" s="31">
        <f t="shared" si="1"/>
        <v>0</v>
      </c>
    </row>
    <row r="18" spans="2:12" s="4" customFormat="1" ht="15.75" x14ac:dyDescent="0.25">
      <c r="B18" s="32" t="s">
        <v>36</v>
      </c>
      <c r="C18" s="20" t="s">
        <v>66</v>
      </c>
      <c r="D18" s="7" t="s">
        <v>19</v>
      </c>
      <c r="E18" s="26">
        <v>6.1280000000000001</v>
      </c>
      <c r="F18" s="9"/>
      <c r="G18" s="9"/>
      <c r="H18" s="9"/>
      <c r="I18" s="9"/>
      <c r="J18" s="7"/>
      <c r="K18" s="7"/>
      <c r="L18" s="31">
        <f t="shared" si="1"/>
        <v>0</v>
      </c>
    </row>
    <row r="19" spans="2:12" s="4" customFormat="1" ht="15.75" x14ac:dyDescent="0.25">
      <c r="B19" s="32" t="s">
        <v>71</v>
      </c>
      <c r="C19" s="20" t="s">
        <v>72</v>
      </c>
      <c r="D19" s="7" t="s">
        <v>19</v>
      </c>
      <c r="E19" s="26">
        <v>15.303000000000001</v>
      </c>
      <c r="F19" s="9"/>
      <c r="G19" s="9"/>
      <c r="H19" s="9"/>
      <c r="I19" s="9"/>
      <c r="J19" s="7"/>
      <c r="K19" s="7"/>
      <c r="L19" s="31">
        <f t="shared" si="1"/>
        <v>0</v>
      </c>
    </row>
    <row r="20" spans="2:12" s="4" customFormat="1" ht="15.75" x14ac:dyDescent="0.25">
      <c r="B20" s="32">
        <v>2.2999999999999998</v>
      </c>
      <c r="C20" s="19" t="s">
        <v>74</v>
      </c>
      <c r="D20" s="7"/>
      <c r="E20" s="24"/>
      <c r="F20" s="9"/>
      <c r="G20" s="9"/>
      <c r="H20" s="9"/>
      <c r="I20" s="9"/>
      <c r="J20" s="7"/>
      <c r="K20" s="7"/>
      <c r="L20" s="31">
        <f t="shared" si="1"/>
        <v>0</v>
      </c>
    </row>
    <row r="21" spans="2:12" s="4" customFormat="1" ht="15.75" x14ac:dyDescent="0.25">
      <c r="B21" s="32" t="s">
        <v>29</v>
      </c>
      <c r="C21" s="20" t="s">
        <v>68</v>
      </c>
      <c r="D21" s="7" t="s">
        <v>16</v>
      </c>
      <c r="E21" s="50">
        <v>16.100000000000001</v>
      </c>
      <c r="F21" s="9"/>
      <c r="G21" s="9"/>
      <c r="H21" s="9"/>
      <c r="I21" s="9"/>
      <c r="J21" s="7"/>
      <c r="K21" s="7"/>
      <c r="L21" s="31">
        <f t="shared" ref="L21:L24" si="2">G21+I21+K21</f>
        <v>0</v>
      </c>
    </row>
    <row r="22" spans="2:12" s="4" customFormat="1" ht="15.75" x14ac:dyDescent="0.25">
      <c r="B22" s="32" t="s">
        <v>30</v>
      </c>
      <c r="C22" s="20" t="s">
        <v>69</v>
      </c>
      <c r="D22" s="7" t="s">
        <v>16</v>
      </c>
      <c r="E22" s="9">
        <v>132.18</v>
      </c>
      <c r="F22" s="9"/>
      <c r="G22" s="9"/>
      <c r="H22" s="9"/>
      <c r="I22" s="9"/>
      <c r="J22" s="7"/>
      <c r="K22" s="7"/>
      <c r="L22" s="31">
        <f t="shared" si="2"/>
        <v>0</v>
      </c>
    </row>
    <row r="23" spans="2:12" s="4" customFormat="1" ht="15.75" x14ac:dyDescent="0.25">
      <c r="B23" s="32" t="s">
        <v>31</v>
      </c>
      <c r="C23" s="20" t="s">
        <v>66</v>
      </c>
      <c r="D23" s="7" t="s">
        <v>19</v>
      </c>
      <c r="E23" s="26">
        <v>1.198</v>
      </c>
      <c r="F23" s="9"/>
      <c r="G23" s="9"/>
      <c r="H23" s="9"/>
      <c r="I23" s="9"/>
      <c r="J23" s="7"/>
      <c r="K23" s="7"/>
      <c r="L23" s="31">
        <f t="shared" si="2"/>
        <v>0</v>
      </c>
    </row>
    <row r="24" spans="2:12" s="4" customFormat="1" ht="15.75" x14ac:dyDescent="0.25">
      <c r="B24" s="32" t="s">
        <v>73</v>
      </c>
      <c r="C24" s="20" t="s">
        <v>75</v>
      </c>
      <c r="D24" s="7" t="s">
        <v>19</v>
      </c>
      <c r="E24" s="26">
        <v>0.32500000000000001</v>
      </c>
      <c r="F24" s="9"/>
      <c r="G24" s="9"/>
      <c r="H24" s="9"/>
      <c r="I24" s="9"/>
      <c r="J24" s="7"/>
      <c r="K24" s="7"/>
      <c r="L24" s="31">
        <f t="shared" si="2"/>
        <v>0</v>
      </c>
    </row>
    <row r="25" spans="2:12" s="4" customFormat="1" ht="15.75" x14ac:dyDescent="0.25">
      <c r="B25" s="32" t="s">
        <v>73</v>
      </c>
      <c r="C25" s="20" t="s">
        <v>76</v>
      </c>
      <c r="D25" s="7" t="s">
        <v>19</v>
      </c>
      <c r="E25" s="26">
        <v>6.4480000000000004</v>
      </c>
      <c r="F25" s="9"/>
      <c r="G25" s="9"/>
      <c r="H25" s="9"/>
      <c r="I25" s="9"/>
      <c r="J25" s="7"/>
      <c r="K25" s="7"/>
      <c r="L25" s="31">
        <f>G25+I25+K25</f>
        <v>0</v>
      </c>
    </row>
    <row r="26" spans="2:12" s="4" customFormat="1" ht="15.75" x14ac:dyDescent="0.25">
      <c r="B26" s="32">
        <v>2.4</v>
      </c>
      <c r="C26" s="19" t="s">
        <v>77</v>
      </c>
      <c r="D26" s="7"/>
      <c r="E26" s="24"/>
      <c r="F26" s="9"/>
      <c r="G26" s="9"/>
      <c r="H26" s="9"/>
      <c r="I26" s="9"/>
      <c r="J26" s="7"/>
      <c r="K26" s="7"/>
      <c r="L26" s="31"/>
    </row>
    <row r="27" spans="2:12" s="4" customFormat="1" ht="60" x14ac:dyDescent="0.25">
      <c r="B27" s="32" t="s">
        <v>33</v>
      </c>
      <c r="C27" s="20" t="s">
        <v>83</v>
      </c>
      <c r="D27" s="7" t="s">
        <v>8</v>
      </c>
      <c r="E27" s="24">
        <f>7800/2</f>
        <v>3900</v>
      </c>
      <c r="F27" s="9"/>
      <c r="G27" s="9"/>
      <c r="H27" s="9"/>
      <c r="I27" s="9"/>
      <c r="J27" s="7"/>
      <c r="K27" s="7"/>
      <c r="L27" s="31">
        <f t="shared" ref="L27:L30" si="3">G27+I27+K27</f>
        <v>0</v>
      </c>
    </row>
    <row r="28" spans="2:12" s="4" customFormat="1" ht="15.75" x14ac:dyDescent="0.25">
      <c r="B28" s="32" t="s">
        <v>37</v>
      </c>
      <c r="C28" s="20" t="s">
        <v>69</v>
      </c>
      <c r="D28" s="7" t="s">
        <v>16</v>
      </c>
      <c r="E28" s="24">
        <v>861</v>
      </c>
      <c r="F28" s="9"/>
      <c r="G28" s="9"/>
      <c r="H28" s="9"/>
      <c r="I28" s="9"/>
      <c r="J28" s="7"/>
      <c r="K28" s="7"/>
      <c r="L28" s="31">
        <f t="shared" si="3"/>
        <v>0</v>
      </c>
    </row>
    <row r="29" spans="2:12" s="4" customFormat="1" ht="15.75" x14ac:dyDescent="0.25">
      <c r="B29" s="32" t="s">
        <v>78</v>
      </c>
      <c r="C29" s="20" t="s">
        <v>66</v>
      </c>
      <c r="D29" s="7" t="s">
        <v>19</v>
      </c>
      <c r="E29" s="26">
        <v>6.96</v>
      </c>
      <c r="F29" s="9"/>
      <c r="G29" s="9"/>
      <c r="H29" s="9"/>
      <c r="I29" s="9"/>
      <c r="J29" s="7"/>
      <c r="K29" s="7"/>
      <c r="L29" s="31">
        <f t="shared" si="3"/>
        <v>0</v>
      </c>
    </row>
    <row r="30" spans="2:12" s="4" customFormat="1" ht="15.75" x14ac:dyDescent="0.25">
      <c r="B30" s="32" t="s">
        <v>79</v>
      </c>
      <c r="C30" s="20" t="s">
        <v>80</v>
      </c>
      <c r="D30" s="7" t="s">
        <v>19</v>
      </c>
      <c r="E30" s="26">
        <v>37.351999999999997</v>
      </c>
      <c r="F30" s="9"/>
      <c r="G30" s="9"/>
      <c r="H30" s="9"/>
      <c r="I30" s="9"/>
      <c r="J30" s="7"/>
      <c r="K30" s="7"/>
      <c r="L30" s="31">
        <f t="shared" si="3"/>
        <v>0</v>
      </c>
    </row>
    <row r="31" spans="2:12" s="4" customFormat="1" ht="15.75" x14ac:dyDescent="0.25">
      <c r="B31" s="32">
        <v>2.5</v>
      </c>
      <c r="C31" s="19" t="s">
        <v>81</v>
      </c>
      <c r="D31" s="7"/>
      <c r="E31" s="24"/>
      <c r="F31" s="9"/>
      <c r="G31" s="9"/>
      <c r="H31" s="9"/>
      <c r="I31" s="9"/>
      <c r="J31" s="7"/>
      <c r="K31" s="7"/>
      <c r="L31" s="31"/>
    </row>
    <row r="32" spans="2:12" s="4" customFormat="1" ht="69" customHeight="1" x14ac:dyDescent="0.25">
      <c r="B32" s="32" t="s">
        <v>82</v>
      </c>
      <c r="C32" s="20" t="s">
        <v>84</v>
      </c>
      <c r="D32" s="7" t="s">
        <v>8</v>
      </c>
      <c r="E32" s="24">
        <v>2600</v>
      </c>
      <c r="F32" s="9"/>
      <c r="G32" s="9"/>
      <c r="H32" s="9"/>
      <c r="I32" s="9"/>
      <c r="J32" s="7"/>
      <c r="K32" s="7"/>
      <c r="L32" s="31">
        <f t="shared" ref="L32:L33" si="4">G32+I32+K32</f>
        <v>0</v>
      </c>
    </row>
    <row r="33" spans="2:12" s="4" customFormat="1" ht="30" x14ac:dyDescent="0.25">
      <c r="B33" s="32">
        <v>2.6</v>
      </c>
      <c r="C33" s="20" t="s">
        <v>85</v>
      </c>
      <c r="D33" s="7" t="s">
        <v>16</v>
      </c>
      <c r="E33" s="24">
        <v>3500</v>
      </c>
      <c r="F33" s="9"/>
      <c r="G33" s="9"/>
      <c r="H33" s="9"/>
      <c r="I33" s="9"/>
      <c r="J33" s="7"/>
      <c r="K33" s="7"/>
      <c r="L33" s="31">
        <f t="shared" si="4"/>
        <v>0</v>
      </c>
    </row>
    <row r="34" spans="2:12" s="4" customFormat="1" ht="15.75" x14ac:dyDescent="0.25">
      <c r="B34" s="32">
        <v>2.7</v>
      </c>
      <c r="C34" s="19" t="s">
        <v>86</v>
      </c>
      <c r="D34" s="7"/>
      <c r="E34" s="24"/>
      <c r="F34" s="9"/>
      <c r="G34" s="9"/>
      <c r="H34" s="9"/>
      <c r="I34" s="9"/>
      <c r="J34" s="7"/>
      <c r="K34" s="7"/>
      <c r="L34" s="31"/>
    </row>
    <row r="35" spans="2:12" s="4" customFormat="1" ht="15.75" x14ac:dyDescent="0.25">
      <c r="B35" s="32" t="s">
        <v>87</v>
      </c>
      <c r="C35" s="19" t="s">
        <v>88</v>
      </c>
      <c r="D35" s="7"/>
      <c r="E35" s="24"/>
      <c r="F35" s="9"/>
      <c r="G35" s="9"/>
      <c r="H35" s="9"/>
      <c r="I35" s="9"/>
      <c r="J35" s="7"/>
      <c r="K35" s="7"/>
      <c r="L35" s="31"/>
    </row>
    <row r="36" spans="2:12" s="4" customFormat="1" ht="15.75" x14ac:dyDescent="0.25">
      <c r="B36" s="32" t="s">
        <v>89</v>
      </c>
      <c r="C36" s="20" t="s">
        <v>91</v>
      </c>
      <c r="D36" s="7" t="s">
        <v>19</v>
      </c>
      <c r="E36" s="9">
        <f>21598.56/1000</f>
        <v>21.598560000000003</v>
      </c>
      <c r="F36" s="9"/>
      <c r="G36" s="9"/>
      <c r="H36" s="9"/>
      <c r="I36" s="9"/>
      <c r="J36" s="7"/>
      <c r="K36" s="7"/>
      <c r="L36" s="31">
        <f t="shared" ref="L36:L39" si="5">G36+I36+K36</f>
        <v>0</v>
      </c>
    </row>
    <row r="37" spans="2:12" s="4" customFormat="1" ht="15.75" x14ac:dyDescent="0.25">
      <c r="B37" s="32" t="s">
        <v>90</v>
      </c>
      <c r="C37" s="20" t="s">
        <v>92</v>
      </c>
      <c r="D37" s="7" t="s">
        <v>19</v>
      </c>
      <c r="E37" s="9">
        <f>61586.15/1000</f>
        <v>61.586150000000004</v>
      </c>
      <c r="F37" s="9"/>
      <c r="G37" s="9"/>
      <c r="H37" s="9"/>
      <c r="I37" s="9"/>
      <c r="J37" s="7"/>
      <c r="K37" s="7"/>
      <c r="L37" s="31">
        <f t="shared" si="5"/>
        <v>0</v>
      </c>
    </row>
    <row r="38" spans="2:12" s="4" customFormat="1" ht="15.75" x14ac:dyDescent="0.25">
      <c r="B38" s="32" t="s">
        <v>93</v>
      </c>
      <c r="C38" s="20" t="s">
        <v>95</v>
      </c>
      <c r="D38" s="7" t="s">
        <v>19</v>
      </c>
      <c r="E38" s="9">
        <f>930.5/1000</f>
        <v>0.93049999999999999</v>
      </c>
      <c r="F38" s="9"/>
      <c r="G38" s="9"/>
      <c r="H38" s="9"/>
      <c r="I38" s="9"/>
      <c r="J38" s="7"/>
      <c r="K38" s="7"/>
      <c r="L38" s="31">
        <f t="shared" si="5"/>
        <v>0</v>
      </c>
    </row>
    <row r="39" spans="2:12" s="4" customFormat="1" ht="15.75" x14ac:dyDescent="0.25">
      <c r="B39" s="32" t="s">
        <v>94</v>
      </c>
      <c r="C39" s="20" t="s">
        <v>104</v>
      </c>
      <c r="D39" s="7" t="s">
        <v>98</v>
      </c>
      <c r="E39" s="9">
        <v>1</v>
      </c>
      <c r="F39" s="9"/>
      <c r="G39" s="9"/>
      <c r="H39" s="9"/>
      <c r="I39" s="9"/>
      <c r="J39" s="7"/>
      <c r="K39" s="7"/>
      <c r="L39" s="31">
        <f t="shared" si="5"/>
        <v>0</v>
      </c>
    </row>
    <row r="40" spans="2:12" s="4" customFormat="1" ht="15.75" x14ac:dyDescent="0.25">
      <c r="B40" s="32" t="s">
        <v>96</v>
      </c>
      <c r="C40" s="19" t="s">
        <v>97</v>
      </c>
      <c r="D40" s="7"/>
      <c r="E40" s="24"/>
      <c r="F40" s="9"/>
      <c r="G40" s="9"/>
      <c r="H40" s="9"/>
      <c r="I40" s="9"/>
      <c r="J40" s="7"/>
      <c r="K40" s="7"/>
      <c r="L40" s="31"/>
    </row>
    <row r="41" spans="2:12" s="4" customFormat="1" ht="15.75" x14ac:dyDescent="0.25">
      <c r="B41" s="32" t="s">
        <v>99</v>
      </c>
      <c r="C41" s="20" t="s">
        <v>103</v>
      </c>
      <c r="D41" s="7" t="s">
        <v>35</v>
      </c>
      <c r="E41" s="26">
        <v>45.613999999999997</v>
      </c>
      <c r="F41" s="9"/>
      <c r="G41" s="9"/>
      <c r="H41" s="9"/>
      <c r="I41" s="9"/>
      <c r="J41" s="7"/>
      <c r="K41" s="7"/>
      <c r="L41" s="31">
        <f t="shared" ref="L41:L43" si="6">G41+I41+K41</f>
        <v>0</v>
      </c>
    </row>
    <row r="42" spans="2:12" s="4" customFormat="1" ht="15.75" x14ac:dyDescent="0.25">
      <c r="B42" s="32" t="s">
        <v>100</v>
      </c>
      <c r="C42" s="20" t="s">
        <v>102</v>
      </c>
      <c r="D42" s="7" t="s">
        <v>19</v>
      </c>
      <c r="E42" s="26">
        <v>9.923</v>
      </c>
      <c r="F42" s="9"/>
      <c r="G42" s="9"/>
      <c r="H42" s="9"/>
      <c r="I42" s="9"/>
      <c r="J42" s="7"/>
      <c r="K42" s="7"/>
      <c r="L42" s="31">
        <f t="shared" si="6"/>
        <v>0</v>
      </c>
    </row>
    <row r="43" spans="2:12" s="4" customFormat="1" ht="15.75" x14ac:dyDescent="0.25">
      <c r="B43" s="32" t="s">
        <v>101</v>
      </c>
      <c r="C43" s="20" t="s">
        <v>104</v>
      </c>
      <c r="D43" s="7" t="s">
        <v>20</v>
      </c>
      <c r="E43" s="9">
        <f>(E41+E42)*5</f>
        <v>277.685</v>
      </c>
      <c r="F43" s="9"/>
      <c r="G43" s="9"/>
      <c r="H43" s="9"/>
      <c r="I43" s="9"/>
      <c r="J43" s="7"/>
      <c r="K43" s="7"/>
      <c r="L43" s="31">
        <f t="shared" si="6"/>
        <v>0</v>
      </c>
    </row>
    <row r="44" spans="2:12" s="4" customFormat="1" ht="15.75" x14ac:dyDescent="0.25">
      <c r="B44" s="32">
        <v>2.8</v>
      </c>
      <c r="C44" s="19" t="s">
        <v>105</v>
      </c>
      <c r="D44" s="7"/>
      <c r="E44" s="24"/>
      <c r="F44" s="9"/>
      <c r="G44" s="9"/>
      <c r="H44" s="9"/>
      <c r="I44" s="9"/>
      <c r="J44" s="7"/>
      <c r="K44" s="7"/>
      <c r="L44" s="31"/>
    </row>
    <row r="45" spans="2:12" s="4" customFormat="1" ht="15.75" x14ac:dyDescent="0.25">
      <c r="B45" s="32" t="s">
        <v>109</v>
      </c>
      <c r="C45" s="20" t="s">
        <v>106</v>
      </c>
      <c r="D45" s="7" t="s">
        <v>35</v>
      </c>
      <c r="E45" s="26">
        <v>0.88200000000000001</v>
      </c>
      <c r="F45" s="9"/>
      <c r="G45" s="9"/>
      <c r="H45" s="9"/>
      <c r="I45" s="9"/>
      <c r="J45" s="7"/>
      <c r="K45" s="7"/>
      <c r="L45" s="31">
        <f t="shared" ref="L45:L47" si="7">G45+I45+K45</f>
        <v>0</v>
      </c>
    </row>
    <row r="46" spans="2:12" s="4" customFormat="1" ht="15.75" x14ac:dyDescent="0.25">
      <c r="B46" s="32" t="s">
        <v>110</v>
      </c>
      <c r="C46" s="20" t="s">
        <v>107</v>
      </c>
      <c r="D46" s="7" t="s">
        <v>35</v>
      </c>
      <c r="E46" s="26">
        <v>0.48</v>
      </c>
      <c r="F46" s="9"/>
      <c r="G46" s="9"/>
      <c r="H46" s="9"/>
      <c r="I46" s="9"/>
      <c r="J46" s="7"/>
      <c r="K46" s="7"/>
      <c r="L46" s="31">
        <f t="shared" si="7"/>
        <v>0</v>
      </c>
    </row>
    <row r="47" spans="2:12" s="4" customFormat="1" ht="15.75" x14ac:dyDescent="0.25">
      <c r="B47" s="32" t="s">
        <v>111</v>
      </c>
      <c r="C47" s="20" t="s">
        <v>108</v>
      </c>
      <c r="D47" s="7" t="s">
        <v>35</v>
      </c>
      <c r="E47" s="26">
        <v>0.45700000000000002</v>
      </c>
      <c r="F47" s="9"/>
      <c r="G47" s="9"/>
      <c r="H47" s="9"/>
      <c r="I47" s="9"/>
      <c r="J47" s="7"/>
      <c r="K47" s="7"/>
      <c r="L47" s="31">
        <f t="shared" si="7"/>
        <v>0</v>
      </c>
    </row>
    <row r="48" spans="2:12" s="4" customFormat="1" ht="15.75" x14ac:dyDescent="0.25">
      <c r="B48" s="32">
        <v>2.9</v>
      </c>
      <c r="C48" s="19" t="s">
        <v>124</v>
      </c>
      <c r="D48" s="7"/>
      <c r="E48" s="24"/>
      <c r="F48" s="9"/>
      <c r="G48" s="9"/>
      <c r="H48" s="9"/>
      <c r="I48" s="9"/>
      <c r="J48" s="7"/>
      <c r="K48" s="7"/>
      <c r="L48" s="31"/>
    </row>
    <row r="49" spans="2:12" s="4" customFormat="1" ht="15.75" x14ac:dyDescent="0.25">
      <c r="B49" s="32" t="s">
        <v>118</v>
      </c>
      <c r="C49" s="20" t="s">
        <v>112</v>
      </c>
      <c r="D49" s="7" t="s">
        <v>19</v>
      </c>
      <c r="E49" s="26">
        <v>3.2490000000000001</v>
      </c>
      <c r="F49" s="9"/>
      <c r="G49" s="9"/>
      <c r="H49" s="9"/>
      <c r="I49" s="9"/>
      <c r="J49" s="7"/>
      <c r="K49" s="7"/>
      <c r="L49" s="31">
        <f t="shared" ref="L49:L113" si="8">G49+I49+K49</f>
        <v>0</v>
      </c>
    </row>
    <row r="50" spans="2:12" s="4" customFormat="1" ht="15.75" x14ac:dyDescent="0.25">
      <c r="B50" s="32" t="s">
        <v>120</v>
      </c>
      <c r="C50" s="20" t="s">
        <v>113</v>
      </c>
      <c r="D50" s="7" t="s">
        <v>19</v>
      </c>
      <c r="E50" s="26">
        <v>1.4179999999999999</v>
      </c>
      <c r="F50" s="9"/>
      <c r="G50" s="9"/>
      <c r="H50" s="9"/>
      <c r="I50" s="9"/>
      <c r="J50" s="7"/>
      <c r="K50" s="7"/>
      <c r="L50" s="31">
        <f t="shared" si="8"/>
        <v>0</v>
      </c>
    </row>
    <row r="51" spans="2:12" s="4" customFormat="1" ht="15.75" x14ac:dyDescent="0.25">
      <c r="B51" s="32" t="s">
        <v>121</v>
      </c>
      <c r="C51" s="20" t="s">
        <v>114</v>
      </c>
      <c r="D51" s="7" t="s">
        <v>19</v>
      </c>
      <c r="E51" s="26">
        <v>4.7E-2</v>
      </c>
      <c r="F51" s="9"/>
      <c r="G51" s="9"/>
      <c r="H51" s="9"/>
      <c r="I51" s="9"/>
      <c r="J51" s="7"/>
      <c r="K51" s="7"/>
      <c r="L51" s="31">
        <f t="shared" si="8"/>
        <v>0</v>
      </c>
    </row>
    <row r="52" spans="2:12" s="4" customFormat="1" ht="15.75" x14ac:dyDescent="0.25">
      <c r="B52" s="32" t="s">
        <v>122</v>
      </c>
      <c r="C52" s="20" t="s">
        <v>115</v>
      </c>
      <c r="D52" s="7" t="s">
        <v>19</v>
      </c>
      <c r="E52" s="26">
        <v>0.17299999999999999</v>
      </c>
      <c r="F52" s="9"/>
      <c r="G52" s="9"/>
      <c r="H52" s="9"/>
      <c r="I52" s="9"/>
      <c r="J52" s="7"/>
      <c r="K52" s="7"/>
      <c r="L52" s="31">
        <f t="shared" si="8"/>
        <v>0</v>
      </c>
    </row>
    <row r="53" spans="2:12" s="4" customFormat="1" ht="15.75" x14ac:dyDescent="0.25">
      <c r="B53" s="32" t="s">
        <v>119</v>
      </c>
      <c r="C53" s="20" t="s">
        <v>116</v>
      </c>
      <c r="D53" s="7" t="s">
        <v>19</v>
      </c>
      <c r="E53" s="26">
        <v>0.48299999999999998</v>
      </c>
      <c r="F53" s="9"/>
      <c r="G53" s="9"/>
      <c r="H53" s="9"/>
      <c r="I53" s="9"/>
      <c r="J53" s="7"/>
      <c r="K53" s="7"/>
      <c r="L53" s="31">
        <f t="shared" si="8"/>
        <v>0</v>
      </c>
    </row>
    <row r="54" spans="2:12" s="4" customFormat="1" ht="30" x14ac:dyDescent="0.25">
      <c r="B54" s="32" t="s">
        <v>123</v>
      </c>
      <c r="C54" s="20" t="s">
        <v>117</v>
      </c>
      <c r="D54" s="7" t="s">
        <v>98</v>
      </c>
      <c r="E54" s="24">
        <v>1</v>
      </c>
      <c r="F54" s="9"/>
      <c r="G54" s="9"/>
      <c r="H54" s="9"/>
      <c r="I54" s="9"/>
      <c r="J54" s="7"/>
      <c r="K54" s="7"/>
      <c r="L54" s="31">
        <f t="shared" si="8"/>
        <v>0</v>
      </c>
    </row>
    <row r="55" spans="2:12" s="4" customFormat="1" ht="15.75" x14ac:dyDescent="0.25">
      <c r="B55" s="39">
        <v>2.1</v>
      </c>
      <c r="C55" s="19" t="s">
        <v>125</v>
      </c>
      <c r="D55" s="7"/>
      <c r="E55" s="24"/>
      <c r="F55" s="9"/>
      <c r="G55" s="9"/>
      <c r="H55" s="9"/>
      <c r="I55" s="9"/>
      <c r="J55" s="7"/>
      <c r="K55" s="7"/>
      <c r="L55" s="31"/>
    </row>
    <row r="56" spans="2:12" s="4" customFormat="1" ht="15.75" x14ac:dyDescent="0.25">
      <c r="B56" s="32" t="s">
        <v>126</v>
      </c>
      <c r="C56" s="20" t="s">
        <v>112</v>
      </c>
      <c r="D56" s="7" t="s">
        <v>19</v>
      </c>
      <c r="E56" s="26">
        <v>3.2130000000000001</v>
      </c>
      <c r="F56" s="9"/>
      <c r="G56" s="9"/>
      <c r="H56" s="9"/>
      <c r="I56" s="9"/>
      <c r="J56" s="7"/>
      <c r="K56" s="7"/>
      <c r="L56" s="31">
        <f t="shared" si="8"/>
        <v>0</v>
      </c>
    </row>
    <row r="57" spans="2:12" s="4" customFormat="1" ht="15.75" x14ac:dyDescent="0.25">
      <c r="B57" s="32" t="s">
        <v>127</v>
      </c>
      <c r="C57" s="20" t="s">
        <v>113</v>
      </c>
      <c r="D57" s="7" t="s">
        <v>19</v>
      </c>
      <c r="E57" s="26">
        <v>1.413</v>
      </c>
      <c r="F57" s="9"/>
      <c r="G57" s="9"/>
      <c r="H57" s="9"/>
      <c r="I57" s="9"/>
      <c r="J57" s="7"/>
      <c r="K57" s="7"/>
      <c r="L57" s="31">
        <f t="shared" si="8"/>
        <v>0</v>
      </c>
    </row>
    <row r="58" spans="2:12" s="4" customFormat="1" ht="15.75" x14ac:dyDescent="0.25">
      <c r="B58" s="32" t="s">
        <v>128</v>
      </c>
      <c r="C58" s="20" t="s">
        <v>114</v>
      </c>
      <c r="D58" s="7" t="s">
        <v>19</v>
      </c>
      <c r="E58" s="26">
        <v>4.7E-2</v>
      </c>
      <c r="F58" s="9"/>
      <c r="G58" s="9"/>
      <c r="H58" s="9"/>
      <c r="I58" s="9"/>
      <c r="J58" s="7"/>
      <c r="K58" s="7"/>
      <c r="L58" s="31">
        <f t="shared" si="8"/>
        <v>0</v>
      </c>
    </row>
    <row r="59" spans="2:12" s="4" customFormat="1" ht="15.75" x14ac:dyDescent="0.25">
      <c r="B59" s="32" t="s">
        <v>129</v>
      </c>
      <c r="C59" s="20" t="s">
        <v>115</v>
      </c>
      <c r="D59" s="7" t="s">
        <v>19</v>
      </c>
      <c r="E59" s="26">
        <v>0.17299999999999999</v>
      </c>
      <c r="F59" s="9"/>
      <c r="G59" s="9"/>
      <c r="H59" s="9"/>
      <c r="I59" s="9"/>
      <c r="J59" s="7"/>
      <c r="K59" s="7"/>
      <c r="L59" s="31">
        <f t="shared" si="8"/>
        <v>0</v>
      </c>
    </row>
    <row r="60" spans="2:12" s="4" customFormat="1" ht="15.75" x14ac:dyDescent="0.25">
      <c r="B60" s="32" t="s">
        <v>130</v>
      </c>
      <c r="C60" s="20" t="s">
        <v>116</v>
      </c>
      <c r="D60" s="7" t="s">
        <v>19</v>
      </c>
      <c r="E60" s="26">
        <v>0.48599999999999999</v>
      </c>
      <c r="F60" s="9"/>
      <c r="G60" s="9"/>
      <c r="H60" s="9"/>
      <c r="I60" s="9"/>
      <c r="J60" s="7"/>
      <c r="K60" s="7"/>
      <c r="L60" s="31">
        <f t="shared" si="8"/>
        <v>0</v>
      </c>
    </row>
    <row r="61" spans="2:12" s="4" customFormat="1" ht="30" x14ac:dyDescent="0.25">
      <c r="B61" s="32" t="s">
        <v>131</v>
      </c>
      <c r="C61" s="20" t="s">
        <v>117</v>
      </c>
      <c r="D61" s="7" t="s">
        <v>98</v>
      </c>
      <c r="E61" s="24">
        <v>1</v>
      </c>
      <c r="F61" s="9"/>
      <c r="G61" s="9"/>
      <c r="H61" s="9"/>
      <c r="I61" s="9"/>
      <c r="J61" s="7"/>
      <c r="K61" s="7"/>
      <c r="L61" s="31">
        <f t="shared" si="8"/>
        <v>0</v>
      </c>
    </row>
    <row r="62" spans="2:12" s="4" customFormat="1" ht="15.75" x14ac:dyDescent="0.25">
      <c r="B62" s="39">
        <v>2.11</v>
      </c>
      <c r="C62" s="19" t="s">
        <v>132</v>
      </c>
      <c r="D62" s="7"/>
      <c r="E62" s="24"/>
      <c r="F62" s="9"/>
      <c r="G62" s="9"/>
      <c r="H62" s="9"/>
      <c r="I62" s="9"/>
      <c r="J62" s="7"/>
      <c r="K62" s="7"/>
      <c r="L62" s="31"/>
    </row>
    <row r="63" spans="2:12" s="4" customFormat="1" ht="15.75" x14ac:dyDescent="0.25">
      <c r="B63" s="32" t="s">
        <v>133</v>
      </c>
      <c r="C63" s="20" t="s">
        <v>112</v>
      </c>
      <c r="D63" s="7" t="s">
        <v>19</v>
      </c>
      <c r="E63" s="26">
        <v>1.609</v>
      </c>
      <c r="F63" s="9"/>
      <c r="G63" s="9"/>
      <c r="H63" s="9"/>
      <c r="I63" s="9"/>
      <c r="J63" s="7"/>
      <c r="K63" s="7"/>
      <c r="L63" s="31">
        <f t="shared" si="8"/>
        <v>0</v>
      </c>
    </row>
    <row r="64" spans="2:12" s="4" customFormat="1" ht="15.75" x14ac:dyDescent="0.25">
      <c r="B64" s="32" t="s">
        <v>134</v>
      </c>
      <c r="C64" s="20" t="s">
        <v>113</v>
      </c>
      <c r="D64" s="7" t="s">
        <v>19</v>
      </c>
      <c r="E64" s="26">
        <v>0.70099999999999996</v>
      </c>
      <c r="F64" s="9"/>
      <c r="G64" s="9"/>
      <c r="H64" s="9"/>
      <c r="I64" s="9"/>
      <c r="J64" s="7"/>
      <c r="K64" s="7"/>
      <c r="L64" s="31">
        <f t="shared" si="8"/>
        <v>0</v>
      </c>
    </row>
    <row r="65" spans="2:12" s="4" customFormat="1" ht="15.75" x14ac:dyDescent="0.25">
      <c r="B65" s="32" t="s">
        <v>135</v>
      </c>
      <c r="C65" s="20" t="s">
        <v>115</v>
      </c>
      <c r="D65" s="7" t="s">
        <v>19</v>
      </c>
      <c r="E65" s="26">
        <v>7.3999999999999996E-2</v>
      </c>
      <c r="F65" s="9"/>
      <c r="G65" s="9"/>
      <c r="H65" s="9"/>
      <c r="I65" s="9"/>
      <c r="J65" s="7"/>
      <c r="K65" s="7"/>
      <c r="L65" s="31">
        <f t="shared" si="8"/>
        <v>0</v>
      </c>
    </row>
    <row r="66" spans="2:12" s="4" customFormat="1" ht="15.75" x14ac:dyDescent="0.25">
      <c r="B66" s="32" t="s">
        <v>136</v>
      </c>
      <c r="C66" s="20" t="s">
        <v>138</v>
      </c>
      <c r="D66" s="7" t="s">
        <v>19</v>
      </c>
      <c r="E66" s="26">
        <v>0.182</v>
      </c>
      <c r="F66" s="9"/>
      <c r="G66" s="9"/>
      <c r="H66" s="9"/>
      <c r="I66" s="9"/>
      <c r="J66" s="7"/>
      <c r="K66" s="7"/>
      <c r="L66" s="31">
        <f t="shared" si="8"/>
        <v>0</v>
      </c>
    </row>
    <row r="67" spans="2:12" s="4" customFormat="1" ht="30" x14ac:dyDescent="0.25">
      <c r="B67" s="32" t="s">
        <v>137</v>
      </c>
      <c r="C67" s="20" t="s">
        <v>117</v>
      </c>
      <c r="D67" s="7" t="s">
        <v>98</v>
      </c>
      <c r="E67" s="24">
        <v>1</v>
      </c>
      <c r="F67" s="9"/>
      <c r="G67" s="9"/>
      <c r="H67" s="9"/>
      <c r="I67" s="9"/>
      <c r="J67" s="7"/>
      <c r="K67" s="7"/>
      <c r="L67" s="31">
        <f t="shared" si="8"/>
        <v>0</v>
      </c>
    </row>
    <row r="68" spans="2:12" s="4" customFormat="1" ht="15.75" x14ac:dyDescent="0.25">
      <c r="B68" s="39">
        <v>2.12</v>
      </c>
      <c r="C68" s="51" t="s">
        <v>139</v>
      </c>
      <c r="D68" s="7"/>
      <c r="E68" s="24"/>
      <c r="F68" s="9"/>
      <c r="G68" s="9"/>
      <c r="H68" s="9"/>
      <c r="I68" s="9"/>
      <c r="J68" s="7"/>
      <c r="K68" s="7"/>
      <c r="L68" s="31"/>
    </row>
    <row r="69" spans="2:12" s="4" customFormat="1" ht="15.75" x14ac:dyDescent="0.25">
      <c r="B69" s="32" t="s">
        <v>140</v>
      </c>
      <c r="C69" s="20" t="s">
        <v>112</v>
      </c>
      <c r="D69" s="7" t="s">
        <v>19</v>
      </c>
      <c r="E69" s="26">
        <v>2.153</v>
      </c>
      <c r="F69" s="9"/>
      <c r="G69" s="9"/>
      <c r="H69" s="9"/>
      <c r="I69" s="9"/>
      <c r="J69" s="7"/>
      <c r="K69" s="7"/>
      <c r="L69" s="31">
        <f t="shared" si="8"/>
        <v>0</v>
      </c>
    </row>
    <row r="70" spans="2:12" s="4" customFormat="1" ht="15.75" x14ac:dyDescent="0.25">
      <c r="B70" s="32" t="s">
        <v>141</v>
      </c>
      <c r="C70" s="20" t="s">
        <v>113</v>
      </c>
      <c r="D70" s="7" t="s">
        <v>19</v>
      </c>
      <c r="E70" s="26">
        <v>1.0129999999999999</v>
      </c>
      <c r="F70" s="9"/>
      <c r="G70" s="9"/>
      <c r="H70" s="9"/>
      <c r="I70" s="9"/>
      <c r="J70" s="7"/>
      <c r="K70" s="7"/>
      <c r="L70" s="31">
        <f t="shared" si="8"/>
        <v>0</v>
      </c>
    </row>
    <row r="71" spans="2:12" s="4" customFormat="1" ht="15.75" x14ac:dyDescent="0.25">
      <c r="B71" s="32" t="s">
        <v>142</v>
      </c>
      <c r="C71" s="20" t="s">
        <v>115</v>
      </c>
      <c r="D71" s="7" t="s">
        <v>19</v>
      </c>
      <c r="E71" s="26">
        <v>0.124</v>
      </c>
      <c r="F71" s="9"/>
      <c r="G71" s="9"/>
      <c r="H71" s="9"/>
      <c r="I71" s="9"/>
      <c r="J71" s="7"/>
      <c r="K71" s="7"/>
      <c r="L71" s="31">
        <f t="shared" si="8"/>
        <v>0</v>
      </c>
    </row>
    <row r="72" spans="2:12" s="4" customFormat="1" ht="15.75" x14ac:dyDescent="0.25">
      <c r="B72" s="32" t="s">
        <v>143</v>
      </c>
      <c r="C72" s="20" t="s">
        <v>138</v>
      </c>
      <c r="D72" s="7" t="s">
        <v>19</v>
      </c>
      <c r="E72" s="26">
        <v>0.222</v>
      </c>
      <c r="F72" s="9"/>
      <c r="G72" s="9"/>
      <c r="H72" s="9"/>
      <c r="I72" s="9"/>
      <c r="J72" s="7"/>
      <c r="K72" s="7"/>
      <c r="L72" s="31">
        <f t="shared" si="8"/>
        <v>0</v>
      </c>
    </row>
    <row r="73" spans="2:12" s="4" customFormat="1" ht="30" x14ac:dyDescent="0.25">
      <c r="B73" s="32" t="s">
        <v>144</v>
      </c>
      <c r="C73" s="20" t="s">
        <v>117</v>
      </c>
      <c r="D73" s="7" t="s">
        <v>98</v>
      </c>
      <c r="E73" s="24">
        <v>1</v>
      </c>
      <c r="F73" s="9"/>
      <c r="G73" s="9"/>
      <c r="H73" s="9"/>
      <c r="I73" s="9"/>
      <c r="J73" s="7"/>
      <c r="K73" s="7"/>
      <c r="L73" s="31">
        <f t="shared" si="8"/>
        <v>0</v>
      </c>
    </row>
    <row r="74" spans="2:12" s="4" customFormat="1" ht="15.75" x14ac:dyDescent="0.25">
      <c r="B74" s="39">
        <v>2.13</v>
      </c>
      <c r="C74" s="19" t="s">
        <v>151</v>
      </c>
      <c r="D74" s="7"/>
      <c r="E74" s="24"/>
      <c r="F74" s="9"/>
      <c r="G74" s="9"/>
      <c r="H74" s="9"/>
      <c r="I74" s="9"/>
      <c r="J74" s="7"/>
      <c r="K74" s="7"/>
      <c r="L74" s="31"/>
    </row>
    <row r="75" spans="2:12" s="4" customFormat="1" ht="15.75" x14ac:dyDescent="0.25">
      <c r="B75" s="32" t="s">
        <v>145</v>
      </c>
      <c r="C75" s="20" t="s">
        <v>112</v>
      </c>
      <c r="D75" s="7" t="s">
        <v>19</v>
      </c>
      <c r="E75" s="26">
        <v>3.99</v>
      </c>
      <c r="F75" s="9"/>
      <c r="G75" s="9"/>
      <c r="H75" s="9"/>
      <c r="I75" s="9"/>
      <c r="J75" s="7"/>
      <c r="K75" s="7"/>
      <c r="L75" s="31">
        <f t="shared" si="8"/>
        <v>0</v>
      </c>
    </row>
    <row r="76" spans="2:12" s="4" customFormat="1" ht="15.75" x14ac:dyDescent="0.25">
      <c r="B76" s="32" t="s">
        <v>146</v>
      </c>
      <c r="C76" s="20" t="s">
        <v>113</v>
      </c>
      <c r="D76" s="7" t="s">
        <v>19</v>
      </c>
      <c r="E76" s="26">
        <v>1.7569999999999999</v>
      </c>
      <c r="F76" s="9"/>
      <c r="G76" s="9"/>
      <c r="H76" s="9"/>
      <c r="I76" s="9"/>
      <c r="J76" s="7"/>
      <c r="K76" s="7"/>
      <c r="L76" s="31">
        <f t="shared" si="8"/>
        <v>0</v>
      </c>
    </row>
    <row r="77" spans="2:12" s="4" customFormat="1" ht="15.75" x14ac:dyDescent="0.25">
      <c r="B77" s="32" t="s">
        <v>147</v>
      </c>
      <c r="C77" s="20" t="s">
        <v>114</v>
      </c>
      <c r="D77" s="7" t="s">
        <v>19</v>
      </c>
      <c r="E77" s="26">
        <v>5.8000000000000003E-2</v>
      </c>
      <c r="F77" s="9"/>
      <c r="G77" s="9"/>
      <c r="H77" s="9"/>
      <c r="I77" s="9"/>
      <c r="J77" s="7"/>
      <c r="K77" s="7"/>
      <c r="L77" s="31">
        <f t="shared" si="8"/>
        <v>0</v>
      </c>
    </row>
    <row r="78" spans="2:12" s="4" customFormat="1" ht="15.75" x14ac:dyDescent="0.25">
      <c r="B78" s="32" t="s">
        <v>148</v>
      </c>
      <c r="C78" s="20" t="s">
        <v>115</v>
      </c>
      <c r="D78" s="7" t="s">
        <v>19</v>
      </c>
      <c r="E78" s="26">
        <v>0.216</v>
      </c>
      <c r="F78" s="9"/>
      <c r="G78" s="9"/>
      <c r="H78" s="9"/>
      <c r="I78" s="9"/>
      <c r="J78" s="7"/>
      <c r="K78" s="7"/>
      <c r="L78" s="31">
        <f t="shared" si="8"/>
        <v>0</v>
      </c>
    </row>
    <row r="79" spans="2:12" s="4" customFormat="1" ht="15.75" x14ac:dyDescent="0.25">
      <c r="B79" s="32" t="s">
        <v>149</v>
      </c>
      <c r="C79" s="20" t="s">
        <v>116</v>
      </c>
      <c r="D79" s="7" t="s">
        <v>19</v>
      </c>
      <c r="E79" s="26">
        <v>0.61</v>
      </c>
      <c r="F79" s="9"/>
      <c r="G79" s="9"/>
      <c r="H79" s="9"/>
      <c r="I79" s="9"/>
      <c r="J79" s="7"/>
      <c r="K79" s="7"/>
      <c r="L79" s="31">
        <f t="shared" si="8"/>
        <v>0</v>
      </c>
    </row>
    <row r="80" spans="2:12" s="4" customFormat="1" ht="30" x14ac:dyDescent="0.25">
      <c r="B80" s="32" t="s">
        <v>150</v>
      </c>
      <c r="C80" s="20" t="s">
        <v>117</v>
      </c>
      <c r="D80" s="7" t="s">
        <v>98</v>
      </c>
      <c r="E80" s="24">
        <v>1</v>
      </c>
      <c r="F80" s="9"/>
      <c r="G80" s="9"/>
      <c r="H80" s="9"/>
      <c r="I80" s="9"/>
      <c r="J80" s="7"/>
      <c r="K80" s="7"/>
      <c r="L80" s="31">
        <f t="shared" si="8"/>
        <v>0</v>
      </c>
    </row>
    <row r="81" spans="2:12" s="4" customFormat="1" ht="15.75" x14ac:dyDescent="0.25">
      <c r="B81" s="39">
        <v>2.14</v>
      </c>
      <c r="C81" s="19" t="s">
        <v>152</v>
      </c>
      <c r="D81" s="7"/>
      <c r="E81" s="24"/>
      <c r="F81" s="9"/>
      <c r="G81" s="9"/>
      <c r="H81" s="9"/>
      <c r="I81" s="9"/>
      <c r="J81" s="7"/>
      <c r="K81" s="7"/>
      <c r="L81" s="31"/>
    </row>
    <row r="82" spans="2:12" s="4" customFormat="1" ht="15.75" x14ac:dyDescent="0.25">
      <c r="B82" s="32" t="s">
        <v>153</v>
      </c>
      <c r="C82" s="20" t="s">
        <v>112</v>
      </c>
      <c r="D82" s="7" t="s">
        <v>19</v>
      </c>
      <c r="E82" s="26">
        <v>3.944</v>
      </c>
      <c r="F82" s="9"/>
      <c r="G82" s="9"/>
      <c r="H82" s="9"/>
      <c r="I82" s="9"/>
      <c r="J82" s="7"/>
      <c r="K82" s="7"/>
      <c r="L82" s="31">
        <f t="shared" si="8"/>
        <v>0</v>
      </c>
    </row>
    <row r="83" spans="2:12" s="4" customFormat="1" ht="15.75" x14ac:dyDescent="0.25">
      <c r="B83" s="32" t="s">
        <v>154</v>
      </c>
      <c r="C83" s="20" t="s">
        <v>113</v>
      </c>
      <c r="D83" s="7" t="s">
        <v>19</v>
      </c>
      <c r="E83" s="26">
        <v>1.7470000000000001</v>
      </c>
      <c r="F83" s="9"/>
      <c r="G83" s="9"/>
      <c r="H83" s="9"/>
      <c r="I83" s="9"/>
      <c r="J83" s="7"/>
      <c r="K83" s="7"/>
      <c r="L83" s="31">
        <f t="shared" si="8"/>
        <v>0</v>
      </c>
    </row>
    <row r="84" spans="2:12" s="4" customFormat="1" ht="15.75" x14ac:dyDescent="0.25">
      <c r="B84" s="32" t="s">
        <v>155</v>
      </c>
      <c r="C84" s="20" t="s">
        <v>114</v>
      </c>
      <c r="D84" s="7" t="s">
        <v>19</v>
      </c>
      <c r="E84" s="26">
        <v>5.8000000000000003E-2</v>
      </c>
      <c r="F84" s="9"/>
      <c r="G84" s="9"/>
      <c r="H84" s="9"/>
      <c r="I84" s="9"/>
      <c r="J84" s="7"/>
      <c r="K84" s="7"/>
      <c r="L84" s="31">
        <f t="shared" si="8"/>
        <v>0</v>
      </c>
    </row>
    <row r="85" spans="2:12" s="4" customFormat="1" ht="15.75" x14ac:dyDescent="0.25">
      <c r="B85" s="32" t="s">
        <v>156</v>
      </c>
      <c r="C85" s="20" t="s">
        <v>115</v>
      </c>
      <c r="D85" s="7" t="s">
        <v>19</v>
      </c>
      <c r="E85" s="26">
        <v>0.216</v>
      </c>
      <c r="F85" s="9"/>
      <c r="G85" s="9"/>
      <c r="H85" s="9"/>
      <c r="I85" s="9"/>
      <c r="J85" s="7"/>
      <c r="K85" s="7"/>
      <c r="L85" s="31">
        <f t="shared" si="8"/>
        <v>0</v>
      </c>
    </row>
    <row r="86" spans="2:12" s="4" customFormat="1" ht="15.75" x14ac:dyDescent="0.25">
      <c r="B86" s="32" t="s">
        <v>157</v>
      </c>
      <c r="C86" s="20" t="s">
        <v>116</v>
      </c>
      <c r="D86" s="7" t="s">
        <v>19</v>
      </c>
      <c r="E86" s="26">
        <v>0.61399999999999999</v>
      </c>
      <c r="F86" s="9"/>
      <c r="G86" s="9"/>
      <c r="H86" s="9"/>
      <c r="I86" s="9"/>
      <c r="J86" s="7"/>
      <c r="K86" s="7"/>
      <c r="L86" s="31">
        <f t="shared" si="8"/>
        <v>0</v>
      </c>
    </row>
    <row r="87" spans="2:12" s="4" customFormat="1" ht="30" x14ac:dyDescent="0.25">
      <c r="B87" s="32" t="s">
        <v>158</v>
      </c>
      <c r="C87" s="20" t="s">
        <v>117</v>
      </c>
      <c r="D87" s="7" t="s">
        <v>98</v>
      </c>
      <c r="E87" s="24">
        <v>1</v>
      </c>
      <c r="F87" s="9"/>
      <c r="G87" s="9"/>
      <c r="H87" s="9"/>
      <c r="I87" s="9"/>
      <c r="J87" s="7"/>
      <c r="K87" s="7"/>
      <c r="L87" s="31">
        <f t="shared" si="8"/>
        <v>0</v>
      </c>
    </row>
    <row r="88" spans="2:12" s="4" customFormat="1" ht="15.75" x14ac:dyDescent="0.25">
      <c r="B88" s="39">
        <v>2.15</v>
      </c>
      <c r="C88" s="51" t="s">
        <v>159</v>
      </c>
      <c r="D88" s="7"/>
      <c r="E88" s="24"/>
      <c r="F88" s="9"/>
      <c r="G88" s="9"/>
      <c r="H88" s="9"/>
      <c r="I88" s="9"/>
      <c r="J88" s="7"/>
      <c r="K88" s="7"/>
      <c r="L88" s="31"/>
    </row>
    <row r="89" spans="2:12" s="4" customFormat="1" ht="15.75" x14ac:dyDescent="0.25">
      <c r="B89" s="32" t="s">
        <v>160</v>
      </c>
      <c r="C89" s="20" t="s">
        <v>112</v>
      </c>
      <c r="D89" s="7" t="s">
        <v>19</v>
      </c>
      <c r="E89" s="26">
        <v>1.9279999999999999</v>
      </c>
      <c r="F89" s="9"/>
      <c r="G89" s="9"/>
      <c r="H89" s="9"/>
      <c r="I89" s="9"/>
      <c r="J89" s="7"/>
      <c r="K89" s="7"/>
      <c r="L89" s="31">
        <f t="shared" si="8"/>
        <v>0</v>
      </c>
    </row>
    <row r="90" spans="2:12" s="4" customFormat="1" ht="15.75" x14ac:dyDescent="0.25">
      <c r="B90" s="32" t="s">
        <v>161</v>
      </c>
      <c r="C90" s="20" t="s">
        <v>113</v>
      </c>
      <c r="D90" s="7" t="s">
        <v>19</v>
      </c>
      <c r="E90" s="26">
        <v>0.84899999999999998</v>
      </c>
      <c r="F90" s="9"/>
      <c r="G90" s="9"/>
      <c r="H90" s="9"/>
      <c r="I90" s="9"/>
      <c r="J90" s="7"/>
      <c r="K90" s="7"/>
      <c r="L90" s="31">
        <f t="shared" si="8"/>
        <v>0</v>
      </c>
    </row>
    <row r="91" spans="2:12" s="4" customFormat="1" ht="15.75" x14ac:dyDescent="0.25">
      <c r="B91" s="32" t="s">
        <v>162</v>
      </c>
      <c r="C91" s="20" t="s">
        <v>115</v>
      </c>
      <c r="D91" s="7" t="s">
        <v>19</v>
      </c>
      <c r="E91" s="26">
        <v>9.2999999999999999E-2</v>
      </c>
      <c r="F91" s="9"/>
      <c r="G91" s="9"/>
      <c r="H91" s="9"/>
      <c r="I91" s="9"/>
      <c r="J91" s="7"/>
      <c r="K91" s="7"/>
      <c r="L91" s="31">
        <f t="shared" si="8"/>
        <v>0</v>
      </c>
    </row>
    <row r="92" spans="2:12" s="4" customFormat="1" ht="15.75" x14ac:dyDescent="0.25">
      <c r="B92" s="32" t="s">
        <v>163</v>
      </c>
      <c r="C92" s="20" t="s">
        <v>187</v>
      </c>
      <c r="D92" s="7" t="s">
        <v>19</v>
      </c>
      <c r="E92" s="26">
        <v>0.25900000000000001</v>
      </c>
      <c r="F92" s="9"/>
      <c r="G92" s="9"/>
      <c r="H92" s="9"/>
      <c r="I92" s="9"/>
      <c r="J92" s="7"/>
      <c r="K92" s="7"/>
      <c r="L92" s="31">
        <f t="shared" si="8"/>
        <v>0</v>
      </c>
    </row>
    <row r="93" spans="2:12" s="4" customFormat="1" ht="30" x14ac:dyDescent="0.25">
      <c r="B93" s="32" t="s">
        <v>164</v>
      </c>
      <c r="C93" s="20" t="s">
        <v>117</v>
      </c>
      <c r="D93" s="7" t="s">
        <v>98</v>
      </c>
      <c r="E93" s="24">
        <v>1</v>
      </c>
      <c r="F93" s="9"/>
      <c r="G93" s="9"/>
      <c r="H93" s="9"/>
      <c r="I93" s="9"/>
      <c r="J93" s="7"/>
      <c r="K93" s="7"/>
      <c r="L93" s="31">
        <f t="shared" si="8"/>
        <v>0</v>
      </c>
    </row>
    <row r="94" spans="2:12" s="4" customFormat="1" ht="15.75" x14ac:dyDescent="0.25">
      <c r="B94" s="39">
        <v>2.16</v>
      </c>
      <c r="C94" s="51" t="s">
        <v>165</v>
      </c>
      <c r="D94" s="7"/>
      <c r="E94" s="24"/>
      <c r="F94" s="9"/>
      <c r="G94" s="9"/>
      <c r="H94" s="9"/>
      <c r="I94" s="9"/>
      <c r="J94" s="7"/>
      <c r="K94" s="7"/>
      <c r="L94" s="31"/>
    </row>
    <row r="95" spans="2:12" s="4" customFormat="1" ht="15.75" x14ac:dyDescent="0.25">
      <c r="B95" s="32" t="s">
        <v>166</v>
      </c>
      <c r="C95" s="20" t="s">
        <v>112</v>
      </c>
      <c r="D95" s="7" t="s">
        <v>19</v>
      </c>
      <c r="E95" s="26">
        <v>1.8149999999999999</v>
      </c>
      <c r="F95" s="9"/>
      <c r="G95" s="9"/>
      <c r="H95" s="9"/>
      <c r="I95" s="9"/>
      <c r="J95" s="7"/>
      <c r="K95" s="7"/>
      <c r="L95" s="31">
        <f t="shared" si="8"/>
        <v>0</v>
      </c>
    </row>
    <row r="96" spans="2:12" s="4" customFormat="1" ht="15.75" x14ac:dyDescent="0.25">
      <c r="B96" s="32" t="s">
        <v>167</v>
      </c>
      <c r="C96" s="20" t="s">
        <v>113</v>
      </c>
      <c r="D96" s="7" t="s">
        <v>19</v>
      </c>
      <c r="E96" s="26">
        <v>0.81899999999999995</v>
      </c>
      <c r="F96" s="9"/>
      <c r="G96" s="9"/>
      <c r="H96" s="9"/>
      <c r="I96" s="9"/>
      <c r="J96" s="7"/>
      <c r="K96" s="7"/>
      <c r="L96" s="31">
        <f t="shared" si="8"/>
        <v>0</v>
      </c>
    </row>
    <row r="97" spans="2:12" s="4" customFormat="1" ht="15.75" x14ac:dyDescent="0.25">
      <c r="B97" s="32" t="s">
        <v>168</v>
      </c>
      <c r="C97" s="20" t="s">
        <v>115</v>
      </c>
      <c r="D97" s="7" t="s">
        <v>19</v>
      </c>
      <c r="E97" s="26">
        <v>9.9000000000000005E-2</v>
      </c>
      <c r="F97" s="9"/>
      <c r="G97" s="9"/>
      <c r="H97" s="9"/>
      <c r="I97" s="9"/>
      <c r="J97" s="7"/>
      <c r="K97" s="7"/>
      <c r="L97" s="31">
        <f t="shared" si="8"/>
        <v>0</v>
      </c>
    </row>
    <row r="98" spans="2:12" s="4" customFormat="1" ht="15.75" x14ac:dyDescent="0.25">
      <c r="B98" s="32" t="s">
        <v>169</v>
      </c>
      <c r="C98" s="20" t="s">
        <v>187</v>
      </c>
      <c r="D98" s="7" t="s">
        <v>19</v>
      </c>
      <c r="E98" s="26">
        <v>0.186</v>
      </c>
      <c r="F98" s="9"/>
      <c r="G98" s="9"/>
      <c r="H98" s="9"/>
      <c r="I98" s="9"/>
      <c r="J98" s="7"/>
      <c r="K98" s="7"/>
      <c r="L98" s="31">
        <f t="shared" si="8"/>
        <v>0</v>
      </c>
    </row>
    <row r="99" spans="2:12" s="4" customFormat="1" ht="30" x14ac:dyDescent="0.25">
      <c r="B99" s="32" t="s">
        <v>170</v>
      </c>
      <c r="C99" s="20" t="s">
        <v>117</v>
      </c>
      <c r="D99" s="7" t="s">
        <v>98</v>
      </c>
      <c r="E99" s="24">
        <v>1</v>
      </c>
      <c r="F99" s="9"/>
      <c r="G99" s="9"/>
      <c r="H99" s="9"/>
      <c r="I99" s="9"/>
      <c r="J99" s="7"/>
      <c r="K99" s="7"/>
      <c r="L99" s="31">
        <f t="shared" si="8"/>
        <v>0</v>
      </c>
    </row>
    <row r="100" spans="2:12" s="4" customFormat="1" ht="15.75" x14ac:dyDescent="0.25">
      <c r="B100" s="39">
        <v>2.17</v>
      </c>
      <c r="C100" s="51" t="s">
        <v>171</v>
      </c>
      <c r="D100" s="7"/>
      <c r="E100" s="24"/>
      <c r="F100" s="9"/>
      <c r="G100" s="9"/>
      <c r="H100" s="9"/>
      <c r="I100" s="9"/>
      <c r="J100" s="7"/>
      <c r="K100" s="7"/>
      <c r="L100" s="31"/>
    </row>
    <row r="101" spans="2:12" s="4" customFormat="1" ht="15.75" x14ac:dyDescent="0.25">
      <c r="B101" s="32" t="s">
        <v>172</v>
      </c>
      <c r="C101" s="20" t="s">
        <v>112</v>
      </c>
      <c r="D101" s="7" t="s">
        <v>19</v>
      </c>
      <c r="E101" s="26">
        <v>0.45</v>
      </c>
      <c r="F101" s="9"/>
      <c r="G101" s="9"/>
      <c r="H101" s="9"/>
      <c r="I101" s="9"/>
      <c r="J101" s="7"/>
      <c r="K101" s="7"/>
      <c r="L101" s="31">
        <f t="shared" si="8"/>
        <v>0</v>
      </c>
    </row>
    <row r="102" spans="2:12" s="4" customFormat="1" ht="15.75" x14ac:dyDescent="0.25">
      <c r="B102" s="32" t="s">
        <v>173</v>
      </c>
      <c r="C102" s="20" t="s">
        <v>113</v>
      </c>
      <c r="D102" s="7" t="s">
        <v>19</v>
      </c>
      <c r="E102" s="26">
        <v>0.20399999999999999</v>
      </c>
      <c r="F102" s="9"/>
      <c r="G102" s="9"/>
      <c r="H102" s="9"/>
      <c r="I102" s="9"/>
      <c r="J102" s="7"/>
      <c r="K102" s="7"/>
      <c r="L102" s="31">
        <f t="shared" si="8"/>
        <v>0</v>
      </c>
    </row>
    <row r="103" spans="2:12" s="4" customFormat="1" ht="15.75" x14ac:dyDescent="0.25">
      <c r="B103" s="32" t="s">
        <v>174</v>
      </c>
      <c r="C103" s="20" t="s">
        <v>115</v>
      </c>
      <c r="D103" s="7" t="s">
        <v>19</v>
      </c>
      <c r="E103" s="26">
        <v>2.5000000000000001E-2</v>
      </c>
      <c r="F103" s="9"/>
      <c r="G103" s="9"/>
      <c r="H103" s="9"/>
      <c r="I103" s="9"/>
      <c r="J103" s="7"/>
      <c r="K103" s="7"/>
      <c r="L103" s="31">
        <f t="shared" si="8"/>
        <v>0</v>
      </c>
    </row>
    <row r="104" spans="2:12" s="4" customFormat="1" ht="15.75" x14ac:dyDescent="0.25">
      <c r="B104" s="32" t="s">
        <v>175</v>
      </c>
      <c r="C104" s="20" t="s">
        <v>187</v>
      </c>
      <c r="D104" s="7" t="s">
        <v>19</v>
      </c>
      <c r="E104" s="26">
        <v>0.05</v>
      </c>
      <c r="F104" s="9"/>
      <c r="G104" s="9"/>
      <c r="H104" s="9"/>
      <c r="I104" s="9"/>
      <c r="J104" s="7"/>
      <c r="K104" s="7"/>
      <c r="L104" s="31">
        <f t="shared" si="8"/>
        <v>0</v>
      </c>
    </row>
    <row r="105" spans="2:12" s="4" customFormat="1" ht="30" x14ac:dyDescent="0.25">
      <c r="B105" s="32" t="s">
        <v>176</v>
      </c>
      <c r="C105" s="20" t="s">
        <v>117</v>
      </c>
      <c r="D105" s="7" t="s">
        <v>98</v>
      </c>
      <c r="E105" s="24">
        <v>1</v>
      </c>
      <c r="F105" s="9"/>
      <c r="G105" s="9"/>
      <c r="H105" s="9"/>
      <c r="I105" s="9"/>
      <c r="J105" s="7"/>
      <c r="K105" s="7"/>
      <c r="L105" s="31">
        <f t="shared" si="8"/>
        <v>0</v>
      </c>
    </row>
    <row r="106" spans="2:12" s="4" customFormat="1" ht="15.75" x14ac:dyDescent="0.25">
      <c r="B106" s="39">
        <v>2.1800000000000002</v>
      </c>
      <c r="C106" s="51" t="s">
        <v>182</v>
      </c>
      <c r="D106" s="7"/>
      <c r="E106" s="24"/>
      <c r="F106" s="9"/>
      <c r="G106" s="9"/>
      <c r="H106" s="9"/>
      <c r="I106" s="9"/>
      <c r="J106" s="7"/>
      <c r="K106" s="7"/>
      <c r="L106" s="31"/>
    </row>
    <row r="107" spans="2:12" s="4" customFormat="1" ht="15.75" x14ac:dyDescent="0.25">
      <c r="B107" s="32" t="s">
        <v>177</v>
      </c>
      <c r="C107" s="20" t="s">
        <v>112</v>
      </c>
      <c r="D107" s="7" t="s">
        <v>19</v>
      </c>
      <c r="E107" s="26">
        <v>0.91200000000000003</v>
      </c>
      <c r="F107" s="9"/>
      <c r="G107" s="9"/>
      <c r="H107" s="9"/>
      <c r="I107" s="9"/>
      <c r="J107" s="7"/>
      <c r="K107" s="7"/>
      <c r="L107" s="31">
        <f t="shared" si="8"/>
        <v>0</v>
      </c>
    </row>
    <row r="108" spans="2:12" s="4" customFormat="1" ht="15.75" x14ac:dyDescent="0.25">
      <c r="B108" s="32" t="s">
        <v>178</v>
      </c>
      <c r="C108" s="20" t="s">
        <v>113</v>
      </c>
      <c r="D108" s="7" t="s">
        <v>19</v>
      </c>
      <c r="E108" s="26">
        <v>0.41199999999999998</v>
      </c>
      <c r="F108" s="9"/>
      <c r="G108" s="9"/>
      <c r="H108" s="9"/>
      <c r="I108" s="9"/>
      <c r="J108" s="7"/>
      <c r="K108" s="7"/>
      <c r="L108" s="31">
        <f t="shared" si="8"/>
        <v>0</v>
      </c>
    </row>
    <row r="109" spans="2:12" s="4" customFormat="1" ht="15.75" x14ac:dyDescent="0.25">
      <c r="B109" s="32" t="s">
        <v>179</v>
      </c>
      <c r="C109" s="20" t="s">
        <v>115</v>
      </c>
      <c r="D109" s="7" t="s">
        <v>19</v>
      </c>
      <c r="E109" s="26">
        <v>0.05</v>
      </c>
      <c r="F109" s="9"/>
      <c r="G109" s="9"/>
      <c r="H109" s="9"/>
      <c r="I109" s="9"/>
      <c r="J109" s="7"/>
      <c r="K109" s="7"/>
      <c r="L109" s="31">
        <f t="shared" si="8"/>
        <v>0</v>
      </c>
    </row>
    <row r="110" spans="2:12" s="4" customFormat="1" ht="15.75" x14ac:dyDescent="0.25">
      <c r="B110" s="32" t="s">
        <v>180</v>
      </c>
      <c r="C110" s="20" t="s">
        <v>187</v>
      </c>
      <c r="D110" s="7" t="s">
        <v>19</v>
      </c>
      <c r="E110" s="26">
        <v>0.1</v>
      </c>
      <c r="F110" s="9"/>
      <c r="G110" s="9"/>
      <c r="H110" s="9"/>
      <c r="I110" s="9"/>
      <c r="J110" s="7"/>
      <c r="K110" s="7"/>
      <c r="L110" s="31">
        <f t="shared" si="8"/>
        <v>0</v>
      </c>
    </row>
    <row r="111" spans="2:12" s="4" customFormat="1" ht="30" x14ac:dyDescent="0.25">
      <c r="B111" s="32" t="s">
        <v>181</v>
      </c>
      <c r="C111" s="20" t="s">
        <v>117</v>
      </c>
      <c r="D111" s="7" t="s">
        <v>98</v>
      </c>
      <c r="E111" s="24">
        <v>1</v>
      </c>
      <c r="F111" s="9"/>
      <c r="G111" s="9"/>
      <c r="H111" s="9"/>
      <c r="I111" s="9"/>
      <c r="J111" s="7"/>
      <c r="K111" s="7"/>
      <c r="L111" s="31">
        <f t="shared" si="8"/>
        <v>0</v>
      </c>
    </row>
    <row r="112" spans="2:12" s="4" customFormat="1" ht="30" x14ac:dyDescent="0.25">
      <c r="B112" s="39">
        <v>2.19</v>
      </c>
      <c r="C112" s="51" t="s">
        <v>189</v>
      </c>
      <c r="D112" s="7"/>
      <c r="E112" s="24"/>
      <c r="F112" s="9"/>
      <c r="G112" s="9"/>
      <c r="H112" s="9"/>
      <c r="I112" s="9"/>
      <c r="J112" s="7"/>
      <c r="K112" s="7"/>
      <c r="L112" s="31"/>
    </row>
    <row r="113" spans="2:12" s="4" customFormat="1" ht="15.75" x14ac:dyDescent="0.25">
      <c r="B113" s="32" t="s">
        <v>183</v>
      </c>
      <c r="C113" s="20" t="s">
        <v>112</v>
      </c>
      <c r="D113" s="7" t="s">
        <v>19</v>
      </c>
      <c r="E113" s="26">
        <v>3.5419999999999998</v>
      </c>
      <c r="F113" s="9"/>
      <c r="G113" s="9"/>
      <c r="H113" s="9"/>
      <c r="I113" s="9"/>
      <c r="J113" s="7"/>
      <c r="K113" s="7"/>
      <c r="L113" s="31">
        <f t="shared" si="8"/>
        <v>0</v>
      </c>
    </row>
    <row r="114" spans="2:12" s="4" customFormat="1" ht="15.75" x14ac:dyDescent="0.25">
      <c r="B114" s="32" t="s">
        <v>184</v>
      </c>
      <c r="C114" s="20" t="s">
        <v>113</v>
      </c>
      <c r="D114" s="7" t="s">
        <v>19</v>
      </c>
      <c r="E114" s="26">
        <v>1.5920000000000001</v>
      </c>
      <c r="F114" s="9"/>
      <c r="G114" s="9"/>
      <c r="H114" s="9"/>
      <c r="I114" s="9"/>
      <c r="J114" s="7"/>
      <c r="K114" s="7"/>
      <c r="L114" s="31">
        <f t="shared" ref="L114:L116" si="9">G114+I114+K114</f>
        <v>0</v>
      </c>
    </row>
    <row r="115" spans="2:12" s="4" customFormat="1" ht="15.75" x14ac:dyDescent="0.25">
      <c r="B115" s="32" t="s">
        <v>185</v>
      </c>
      <c r="C115" s="20" t="s">
        <v>187</v>
      </c>
      <c r="D115" s="7" t="s">
        <v>19</v>
      </c>
      <c r="E115" s="26">
        <v>0.47299999999999998</v>
      </c>
      <c r="F115" s="9"/>
      <c r="G115" s="9"/>
      <c r="H115" s="9"/>
      <c r="I115" s="9"/>
      <c r="J115" s="7"/>
      <c r="K115" s="7"/>
      <c r="L115" s="31">
        <f t="shared" si="9"/>
        <v>0</v>
      </c>
    </row>
    <row r="116" spans="2:12" s="4" customFormat="1" ht="15.75" x14ac:dyDescent="0.25">
      <c r="B116" s="32" t="s">
        <v>186</v>
      </c>
      <c r="C116" s="20" t="s">
        <v>104</v>
      </c>
      <c r="D116" s="7" t="s">
        <v>98</v>
      </c>
      <c r="E116" s="24">
        <v>1</v>
      </c>
      <c r="F116" s="9"/>
      <c r="G116" s="9"/>
      <c r="H116" s="9"/>
      <c r="I116" s="9"/>
      <c r="J116" s="7"/>
      <c r="K116" s="7"/>
      <c r="L116" s="31">
        <f t="shared" si="9"/>
        <v>0</v>
      </c>
    </row>
    <row r="117" spans="2:12" s="4" customFormat="1" ht="30" x14ac:dyDescent="0.25">
      <c r="B117" s="39">
        <v>2.2000000000000002</v>
      </c>
      <c r="C117" s="51" t="s">
        <v>188</v>
      </c>
      <c r="D117" s="7"/>
      <c r="E117" s="24"/>
      <c r="F117" s="9"/>
      <c r="G117" s="9"/>
      <c r="H117" s="9"/>
      <c r="I117" s="9"/>
      <c r="J117" s="7"/>
      <c r="K117" s="7"/>
      <c r="L117" s="31"/>
    </row>
    <row r="118" spans="2:12" s="4" customFormat="1" ht="15.75" x14ac:dyDescent="0.25">
      <c r="B118" s="32" t="s">
        <v>190</v>
      </c>
      <c r="C118" s="20" t="s">
        <v>193</v>
      </c>
      <c r="D118" s="7" t="s">
        <v>19</v>
      </c>
      <c r="E118" s="26">
        <v>17.405000000000001</v>
      </c>
      <c r="F118" s="9"/>
      <c r="G118" s="9"/>
      <c r="H118" s="9"/>
      <c r="I118" s="9"/>
      <c r="J118" s="7"/>
      <c r="K118" s="7"/>
      <c r="L118" s="31">
        <f t="shared" ref="L118:L120" si="10">G118+I118+K118</f>
        <v>0</v>
      </c>
    </row>
    <row r="119" spans="2:12" s="4" customFormat="1" ht="15.75" x14ac:dyDescent="0.25">
      <c r="B119" s="32" t="s">
        <v>191</v>
      </c>
      <c r="C119" s="20" t="s">
        <v>194</v>
      </c>
      <c r="D119" s="7" t="s">
        <v>19</v>
      </c>
      <c r="E119" s="26">
        <v>1.427</v>
      </c>
      <c r="F119" s="9"/>
      <c r="G119" s="9"/>
      <c r="H119" s="9"/>
      <c r="I119" s="9"/>
      <c r="J119" s="7"/>
      <c r="K119" s="7"/>
      <c r="L119" s="31">
        <f t="shared" si="10"/>
        <v>0</v>
      </c>
    </row>
    <row r="120" spans="2:12" s="4" customFormat="1" ht="15.75" x14ac:dyDescent="0.25">
      <c r="B120" s="32" t="s">
        <v>192</v>
      </c>
      <c r="C120" s="20" t="s">
        <v>104</v>
      </c>
      <c r="D120" s="7" t="s">
        <v>98</v>
      </c>
      <c r="E120" s="24">
        <v>1</v>
      </c>
      <c r="F120" s="9"/>
      <c r="G120" s="9"/>
      <c r="H120" s="9"/>
      <c r="I120" s="9"/>
      <c r="J120" s="7"/>
      <c r="K120" s="7"/>
      <c r="L120" s="31">
        <f t="shared" si="10"/>
        <v>0</v>
      </c>
    </row>
    <row r="121" spans="2:12" s="4" customFormat="1" ht="15.75" x14ac:dyDescent="0.25">
      <c r="B121" s="39">
        <v>2.21</v>
      </c>
      <c r="C121" s="51" t="s">
        <v>195</v>
      </c>
      <c r="D121" s="7"/>
      <c r="E121" s="24"/>
      <c r="F121" s="9"/>
      <c r="G121" s="9"/>
      <c r="H121" s="9"/>
      <c r="I121" s="9"/>
      <c r="J121" s="7"/>
      <c r="K121" s="7"/>
      <c r="L121" s="31"/>
    </row>
    <row r="122" spans="2:12" s="4" customFormat="1" ht="15.75" x14ac:dyDescent="0.25">
      <c r="B122" s="32" t="s">
        <v>196</v>
      </c>
      <c r="C122" s="20" t="s">
        <v>199</v>
      </c>
      <c r="D122" s="7" t="s">
        <v>19</v>
      </c>
      <c r="E122" s="26">
        <v>2.27</v>
      </c>
      <c r="F122" s="9"/>
      <c r="G122" s="9"/>
      <c r="H122" s="9"/>
      <c r="I122" s="9"/>
      <c r="J122" s="7"/>
      <c r="K122" s="7"/>
      <c r="L122" s="31">
        <f t="shared" ref="L122:L124" si="11">G122+I122+K122</f>
        <v>0</v>
      </c>
    </row>
    <row r="123" spans="2:12" s="4" customFormat="1" ht="15.75" x14ac:dyDescent="0.25">
      <c r="B123" s="32" t="s">
        <v>197</v>
      </c>
      <c r="C123" s="20" t="s">
        <v>115</v>
      </c>
      <c r="D123" s="7" t="s">
        <v>19</v>
      </c>
      <c r="E123" s="26">
        <v>0.13300000000000001</v>
      </c>
      <c r="F123" s="9"/>
      <c r="G123" s="9"/>
      <c r="H123" s="9"/>
      <c r="I123" s="9"/>
      <c r="J123" s="7"/>
      <c r="K123" s="7"/>
      <c r="L123" s="31">
        <f t="shared" si="11"/>
        <v>0</v>
      </c>
    </row>
    <row r="124" spans="2:12" s="4" customFormat="1" ht="15.75" x14ac:dyDescent="0.25">
      <c r="B124" s="32" t="s">
        <v>198</v>
      </c>
      <c r="C124" s="20" t="s">
        <v>104</v>
      </c>
      <c r="D124" s="7" t="s">
        <v>98</v>
      </c>
      <c r="E124" s="24">
        <v>1</v>
      </c>
      <c r="F124" s="9"/>
      <c r="G124" s="9"/>
      <c r="H124" s="9"/>
      <c r="I124" s="9"/>
      <c r="J124" s="7"/>
      <c r="K124" s="7"/>
      <c r="L124" s="31">
        <f t="shared" si="11"/>
        <v>0</v>
      </c>
    </row>
    <row r="125" spans="2:12" s="4" customFormat="1" ht="15.75" x14ac:dyDescent="0.25">
      <c r="B125" s="39">
        <v>2.2200000000000002</v>
      </c>
      <c r="C125" s="51" t="s">
        <v>203</v>
      </c>
      <c r="D125" s="7"/>
      <c r="E125" s="24"/>
      <c r="F125" s="9"/>
      <c r="G125" s="9"/>
      <c r="H125" s="9"/>
      <c r="I125" s="9"/>
      <c r="J125" s="7"/>
      <c r="K125" s="7"/>
      <c r="L125" s="31"/>
    </row>
    <row r="126" spans="2:12" s="4" customFormat="1" ht="15.75" x14ac:dyDescent="0.25">
      <c r="B126" s="32" t="s">
        <v>200</v>
      </c>
      <c r="C126" s="20" t="s">
        <v>204</v>
      </c>
      <c r="D126" s="7" t="s">
        <v>19</v>
      </c>
      <c r="E126" s="26">
        <v>0.193</v>
      </c>
      <c r="F126" s="9"/>
      <c r="G126" s="9"/>
      <c r="H126" s="9"/>
      <c r="I126" s="9"/>
      <c r="J126" s="7"/>
      <c r="K126" s="7"/>
      <c r="L126" s="31">
        <f t="shared" ref="L126:L129" si="12">G126+I126+K126</f>
        <v>0</v>
      </c>
    </row>
    <row r="127" spans="2:12" s="4" customFormat="1" ht="15.75" x14ac:dyDescent="0.25">
      <c r="B127" s="32" t="s">
        <v>201</v>
      </c>
      <c r="C127" s="20" t="s">
        <v>205</v>
      </c>
      <c r="D127" s="7" t="s">
        <v>19</v>
      </c>
      <c r="E127" s="26">
        <v>6.5000000000000002E-2</v>
      </c>
      <c r="F127" s="9"/>
      <c r="G127" s="9"/>
      <c r="H127" s="9"/>
      <c r="I127" s="9"/>
      <c r="J127" s="7"/>
      <c r="K127" s="7"/>
      <c r="L127" s="31">
        <f t="shared" si="12"/>
        <v>0</v>
      </c>
    </row>
    <row r="128" spans="2:12" s="4" customFormat="1" ht="15.75" x14ac:dyDescent="0.25">
      <c r="B128" s="32" t="s">
        <v>202</v>
      </c>
      <c r="C128" s="20" t="s">
        <v>206</v>
      </c>
      <c r="D128" s="7" t="s">
        <v>35</v>
      </c>
      <c r="E128" s="26">
        <v>8.9999999999999993E-3</v>
      </c>
      <c r="F128" s="9"/>
      <c r="G128" s="9"/>
      <c r="H128" s="9"/>
      <c r="I128" s="9"/>
      <c r="J128" s="7"/>
      <c r="K128" s="7"/>
      <c r="L128" s="31">
        <f t="shared" si="12"/>
        <v>0</v>
      </c>
    </row>
    <row r="129" spans="2:12" s="4" customFormat="1" ht="15.75" x14ac:dyDescent="0.25">
      <c r="B129" s="32" t="s">
        <v>207</v>
      </c>
      <c r="C129" s="20" t="s">
        <v>208</v>
      </c>
      <c r="D129" s="7" t="s">
        <v>98</v>
      </c>
      <c r="E129" s="24">
        <v>1</v>
      </c>
      <c r="F129" s="9"/>
      <c r="G129" s="9"/>
      <c r="H129" s="9"/>
      <c r="I129" s="9"/>
      <c r="J129" s="7"/>
      <c r="K129" s="7"/>
      <c r="L129" s="31">
        <f t="shared" si="12"/>
        <v>0</v>
      </c>
    </row>
    <row r="130" spans="2:12" s="4" customFormat="1" ht="15.75" x14ac:dyDescent="0.25">
      <c r="B130" s="32">
        <v>2.23</v>
      </c>
      <c r="C130" s="19" t="s">
        <v>209</v>
      </c>
      <c r="D130" s="7"/>
      <c r="E130" s="24"/>
      <c r="F130" s="9"/>
      <c r="G130" s="9"/>
      <c r="H130" s="9"/>
      <c r="I130" s="9"/>
      <c r="J130" s="7"/>
      <c r="K130" s="7"/>
      <c r="L130" s="31"/>
    </row>
    <row r="131" spans="2:12" s="4" customFormat="1" ht="15.75" x14ac:dyDescent="0.25">
      <c r="B131" s="32" t="s">
        <v>210</v>
      </c>
      <c r="C131" s="20" t="s">
        <v>213</v>
      </c>
      <c r="D131" s="7" t="s">
        <v>35</v>
      </c>
      <c r="E131" s="26">
        <v>17.04</v>
      </c>
      <c r="F131" s="9"/>
      <c r="G131" s="9"/>
      <c r="H131" s="9"/>
      <c r="I131" s="9"/>
      <c r="J131" s="7"/>
      <c r="K131" s="7"/>
      <c r="L131" s="31">
        <f t="shared" ref="L131:L134" si="13">G131+I131+K131</f>
        <v>0</v>
      </c>
    </row>
    <row r="132" spans="2:12" s="4" customFormat="1" ht="15.75" x14ac:dyDescent="0.25">
      <c r="B132" s="32" t="s">
        <v>211</v>
      </c>
      <c r="C132" s="20" t="s">
        <v>214</v>
      </c>
      <c r="D132" s="7" t="s">
        <v>35</v>
      </c>
      <c r="E132" s="26">
        <v>1.145</v>
      </c>
      <c r="F132" s="9"/>
      <c r="G132" s="9"/>
      <c r="H132" s="9"/>
      <c r="I132" s="9"/>
      <c r="J132" s="7"/>
      <c r="K132" s="7"/>
      <c r="L132" s="31">
        <f t="shared" si="13"/>
        <v>0</v>
      </c>
    </row>
    <row r="133" spans="2:12" s="4" customFormat="1" ht="15.75" x14ac:dyDescent="0.25">
      <c r="B133" s="32" t="s">
        <v>212</v>
      </c>
      <c r="C133" s="20" t="s">
        <v>104</v>
      </c>
      <c r="D133" s="7" t="s">
        <v>98</v>
      </c>
      <c r="E133" s="26">
        <v>1</v>
      </c>
      <c r="F133" s="9"/>
      <c r="G133" s="9"/>
      <c r="H133" s="9"/>
      <c r="I133" s="9"/>
      <c r="J133" s="7"/>
      <c r="K133" s="7"/>
      <c r="L133" s="31">
        <f t="shared" si="13"/>
        <v>0</v>
      </c>
    </row>
    <row r="134" spans="2:12" s="4" customFormat="1" ht="30" x14ac:dyDescent="0.25">
      <c r="B134" s="32">
        <v>2.2400000000000002</v>
      </c>
      <c r="C134" s="75" t="s">
        <v>215</v>
      </c>
      <c r="D134" s="7" t="s">
        <v>19</v>
      </c>
      <c r="E134" s="24">
        <f>E36+E37+E38+E41+E42+E45+E46+E47+E49+E50+E51+E52+E53+E56+E57+E58+E59+E60+E63+E64+E65+E66+E69+E70+E71+E72+E75+E76+E77+E78+E79+E82+E83+E84+E85+E86+E89+E90+E91+E92+E95+E96+E97+E98+E101+E102++E103+E104+E107+E108+E109+E110+E113+E114+E115+E118+E119+E122+E123+E126+E127+E128+E131+E132</f>
        <v>225.00621000000004</v>
      </c>
      <c r="F134" s="9"/>
      <c r="G134" s="9"/>
      <c r="H134" s="9"/>
      <c r="I134" s="9"/>
      <c r="J134" s="7"/>
      <c r="K134" s="7"/>
      <c r="L134" s="31">
        <f t="shared" si="13"/>
        <v>0</v>
      </c>
    </row>
    <row r="135" spans="2:12" ht="18" x14ac:dyDescent="0.25">
      <c r="B135" s="32"/>
      <c r="C135" s="21" t="s">
        <v>6</v>
      </c>
      <c r="D135" s="7"/>
      <c r="E135" s="24"/>
      <c r="F135" s="7"/>
      <c r="G135" s="12">
        <f>SUM(G6:G134)</f>
        <v>0</v>
      </c>
      <c r="H135" s="7"/>
      <c r="I135" s="12">
        <f>SUM(I6:I134)</f>
        <v>0</v>
      </c>
      <c r="J135" s="7"/>
      <c r="K135" s="9"/>
      <c r="L135" s="33">
        <f>SUM(L6:L134)</f>
        <v>0</v>
      </c>
    </row>
    <row r="136" spans="2:12" ht="18" x14ac:dyDescent="0.25">
      <c r="B136" s="32"/>
      <c r="C136" s="27" t="s">
        <v>21</v>
      </c>
      <c r="D136" s="28" t="s">
        <v>60</v>
      </c>
      <c r="E136" s="24"/>
      <c r="F136" s="8"/>
      <c r="G136" s="8" t="s">
        <v>1</v>
      </c>
      <c r="H136" s="10"/>
      <c r="I136" s="8"/>
      <c r="J136" s="8"/>
      <c r="K136" s="8"/>
      <c r="L136" s="31"/>
    </row>
    <row r="137" spans="2:12" ht="18" x14ac:dyDescent="0.25">
      <c r="B137" s="32"/>
      <c r="C137" s="22" t="s">
        <v>6</v>
      </c>
      <c r="D137" s="8"/>
      <c r="E137" s="24"/>
      <c r="F137" s="8"/>
      <c r="G137" s="8"/>
      <c r="H137" s="10"/>
      <c r="I137" s="8"/>
      <c r="J137" s="8"/>
      <c r="K137" s="8"/>
      <c r="L137" s="33">
        <f>L135+L136</f>
        <v>0</v>
      </c>
    </row>
    <row r="138" spans="2:12" ht="18" x14ac:dyDescent="0.25">
      <c r="B138" s="32"/>
      <c r="C138" s="27" t="s">
        <v>22</v>
      </c>
      <c r="D138" s="28" t="s">
        <v>60</v>
      </c>
      <c r="E138" s="24"/>
      <c r="F138" s="8"/>
      <c r="G138" s="8"/>
      <c r="H138" s="10" t="s">
        <v>1</v>
      </c>
      <c r="I138" s="8"/>
      <c r="J138" s="8"/>
      <c r="K138" s="8"/>
      <c r="L138" s="31"/>
    </row>
    <row r="139" spans="2:12" ht="18" x14ac:dyDescent="0.25">
      <c r="B139" s="32"/>
      <c r="C139" s="22" t="s">
        <v>6</v>
      </c>
      <c r="D139" s="8"/>
      <c r="E139" s="24"/>
      <c r="F139" s="8"/>
      <c r="G139" s="8"/>
      <c r="H139" s="10"/>
      <c r="I139" s="8"/>
      <c r="J139" s="8"/>
      <c r="K139" s="8"/>
      <c r="L139" s="33">
        <f>L137+L138</f>
        <v>0</v>
      </c>
    </row>
    <row r="140" spans="2:12" ht="15.75" x14ac:dyDescent="0.25">
      <c r="B140" s="32"/>
      <c r="C140" s="27" t="s">
        <v>2</v>
      </c>
      <c r="D140" s="28">
        <v>0.18</v>
      </c>
      <c r="E140" s="24"/>
      <c r="F140" s="7"/>
      <c r="G140" s="7"/>
      <c r="H140" s="7"/>
      <c r="I140" s="7"/>
      <c r="J140" s="7"/>
      <c r="K140" s="7"/>
      <c r="L140" s="31">
        <f>L139*D140</f>
        <v>0</v>
      </c>
    </row>
    <row r="141" spans="2:12" ht="16.5" thickBot="1" x14ac:dyDescent="0.3">
      <c r="B141" s="34"/>
      <c r="C141" s="35" t="s">
        <v>3</v>
      </c>
      <c r="D141" s="36"/>
      <c r="E141" s="37"/>
      <c r="F141" s="36"/>
      <c r="G141" s="36"/>
      <c r="H141" s="36"/>
      <c r="I141" s="36"/>
      <c r="J141" s="36"/>
      <c r="K141" s="36"/>
      <c r="L141" s="38">
        <f>L139+L140</f>
        <v>0</v>
      </c>
    </row>
    <row r="142" spans="2:12" s="5" customFormat="1" ht="15.75" x14ac:dyDescent="0.25">
      <c r="B142" s="3"/>
      <c r="C142" s="59"/>
      <c r="D142" s="59"/>
      <c r="E142" s="25"/>
      <c r="F142" s="11"/>
      <c r="G142" s="11"/>
      <c r="H142" s="11"/>
      <c r="I142" s="6"/>
      <c r="J142" s="59"/>
      <c r="K142" s="59"/>
      <c r="L142" s="59"/>
    </row>
  </sheetData>
  <mergeCells count="11">
    <mergeCell ref="C142:D142"/>
    <mergeCell ref="J142:L142"/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honeticPr fontId="16" type="noConversion"/>
  <pageMargins left="0.84" right="0.25" top="0.75" bottom="0.2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F799-DF36-4CAA-B5D7-0545EBDA603A}">
  <dimension ref="A1:Z79"/>
  <sheetViews>
    <sheetView topLeftCell="A4" zoomScale="90" zoomScaleNormal="90" workbookViewId="0">
      <selection activeCell="G16" sqref="G16"/>
    </sheetView>
  </sheetViews>
  <sheetFormatPr defaultRowHeight="15" x14ac:dyDescent="0.25"/>
  <cols>
    <col min="1" max="1" width="1.85546875" style="3" customWidth="1"/>
    <col min="2" max="2" width="6" style="3" customWidth="1"/>
    <col min="3" max="3" width="59.140625" style="17" customWidth="1"/>
    <col min="4" max="4" width="13.7109375" style="3" customWidth="1"/>
    <col min="5" max="5" width="11.28515625" style="23" customWidth="1"/>
    <col min="6" max="6" width="11.5703125" style="3" customWidth="1"/>
    <col min="7" max="7" width="9.7109375" style="3" customWidth="1"/>
    <col min="8" max="8" width="10.7109375" style="3" customWidth="1"/>
    <col min="9" max="9" width="10.28515625" style="3" customWidth="1"/>
    <col min="10" max="10" width="11.28515625" style="3" customWidth="1"/>
    <col min="11" max="11" width="10.42578125" style="3" customWidth="1"/>
    <col min="12" max="12" width="13.28515625" style="3" customWidth="1"/>
    <col min="13" max="249" width="9.140625" style="3"/>
    <col min="250" max="250" width="3.5703125" style="3" customWidth="1"/>
    <col min="251" max="251" width="61.28515625" style="3" customWidth="1"/>
    <col min="252" max="252" width="8.7109375" style="3" customWidth="1"/>
    <col min="253" max="253" width="6.42578125" style="3" customWidth="1"/>
    <col min="254" max="254" width="7.5703125" style="3" customWidth="1"/>
    <col min="255" max="255" width="10.28515625" style="3" customWidth="1"/>
    <col min="256" max="256" width="6.7109375" style="3" customWidth="1"/>
    <col min="257" max="257" width="9.7109375" style="3" customWidth="1"/>
    <col min="258" max="258" width="7.7109375" style="3" customWidth="1"/>
    <col min="259" max="259" width="8.42578125" style="3" customWidth="1"/>
    <col min="260" max="260" width="12.42578125" style="3" customWidth="1"/>
    <col min="261" max="505" width="9.140625" style="3"/>
    <col min="506" max="506" width="3.5703125" style="3" customWidth="1"/>
    <col min="507" max="507" width="61.28515625" style="3" customWidth="1"/>
    <col min="508" max="508" width="8.7109375" style="3" customWidth="1"/>
    <col min="509" max="509" width="6.42578125" style="3" customWidth="1"/>
    <col min="510" max="510" width="7.5703125" style="3" customWidth="1"/>
    <col min="511" max="511" width="10.28515625" style="3" customWidth="1"/>
    <col min="512" max="512" width="6.7109375" style="3" customWidth="1"/>
    <col min="513" max="513" width="9.7109375" style="3" customWidth="1"/>
    <col min="514" max="514" width="7.7109375" style="3" customWidth="1"/>
    <col min="515" max="515" width="8.42578125" style="3" customWidth="1"/>
    <col min="516" max="516" width="12.42578125" style="3" customWidth="1"/>
    <col min="517" max="761" width="9.140625" style="3"/>
    <col min="762" max="762" width="3.5703125" style="3" customWidth="1"/>
    <col min="763" max="763" width="61.28515625" style="3" customWidth="1"/>
    <col min="764" max="764" width="8.7109375" style="3" customWidth="1"/>
    <col min="765" max="765" width="6.42578125" style="3" customWidth="1"/>
    <col min="766" max="766" width="7.5703125" style="3" customWidth="1"/>
    <col min="767" max="767" width="10.28515625" style="3" customWidth="1"/>
    <col min="768" max="768" width="6.7109375" style="3" customWidth="1"/>
    <col min="769" max="769" width="9.7109375" style="3" customWidth="1"/>
    <col min="770" max="770" width="7.7109375" style="3" customWidth="1"/>
    <col min="771" max="771" width="8.42578125" style="3" customWidth="1"/>
    <col min="772" max="772" width="12.42578125" style="3" customWidth="1"/>
    <col min="773" max="1017" width="9.140625" style="3"/>
    <col min="1018" max="1018" width="3.5703125" style="3" customWidth="1"/>
    <col min="1019" max="1019" width="61.28515625" style="3" customWidth="1"/>
    <col min="1020" max="1020" width="8.7109375" style="3" customWidth="1"/>
    <col min="1021" max="1021" width="6.42578125" style="3" customWidth="1"/>
    <col min="1022" max="1022" width="7.5703125" style="3" customWidth="1"/>
    <col min="1023" max="1023" width="10.28515625" style="3" customWidth="1"/>
    <col min="1024" max="1024" width="6.7109375" style="3" customWidth="1"/>
    <col min="1025" max="1025" width="9.7109375" style="3" customWidth="1"/>
    <col min="1026" max="1026" width="7.7109375" style="3" customWidth="1"/>
    <col min="1027" max="1027" width="8.42578125" style="3" customWidth="1"/>
    <col min="1028" max="1028" width="12.42578125" style="3" customWidth="1"/>
    <col min="1029" max="1273" width="9.140625" style="3"/>
    <col min="1274" max="1274" width="3.5703125" style="3" customWidth="1"/>
    <col min="1275" max="1275" width="61.28515625" style="3" customWidth="1"/>
    <col min="1276" max="1276" width="8.7109375" style="3" customWidth="1"/>
    <col min="1277" max="1277" width="6.42578125" style="3" customWidth="1"/>
    <col min="1278" max="1278" width="7.5703125" style="3" customWidth="1"/>
    <col min="1279" max="1279" width="10.28515625" style="3" customWidth="1"/>
    <col min="1280" max="1280" width="6.7109375" style="3" customWidth="1"/>
    <col min="1281" max="1281" width="9.7109375" style="3" customWidth="1"/>
    <col min="1282" max="1282" width="7.7109375" style="3" customWidth="1"/>
    <col min="1283" max="1283" width="8.42578125" style="3" customWidth="1"/>
    <col min="1284" max="1284" width="12.42578125" style="3" customWidth="1"/>
    <col min="1285" max="1529" width="9.140625" style="3"/>
    <col min="1530" max="1530" width="3.5703125" style="3" customWidth="1"/>
    <col min="1531" max="1531" width="61.28515625" style="3" customWidth="1"/>
    <col min="1532" max="1532" width="8.7109375" style="3" customWidth="1"/>
    <col min="1533" max="1533" width="6.42578125" style="3" customWidth="1"/>
    <col min="1534" max="1534" width="7.5703125" style="3" customWidth="1"/>
    <col min="1535" max="1535" width="10.28515625" style="3" customWidth="1"/>
    <col min="1536" max="1536" width="6.7109375" style="3" customWidth="1"/>
    <col min="1537" max="1537" width="9.7109375" style="3" customWidth="1"/>
    <col min="1538" max="1538" width="7.7109375" style="3" customWidth="1"/>
    <col min="1539" max="1539" width="8.42578125" style="3" customWidth="1"/>
    <col min="1540" max="1540" width="12.42578125" style="3" customWidth="1"/>
    <col min="1541" max="1785" width="9.140625" style="3"/>
    <col min="1786" max="1786" width="3.5703125" style="3" customWidth="1"/>
    <col min="1787" max="1787" width="61.28515625" style="3" customWidth="1"/>
    <col min="1788" max="1788" width="8.7109375" style="3" customWidth="1"/>
    <col min="1789" max="1789" width="6.42578125" style="3" customWidth="1"/>
    <col min="1790" max="1790" width="7.5703125" style="3" customWidth="1"/>
    <col min="1791" max="1791" width="10.28515625" style="3" customWidth="1"/>
    <col min="1792" max="1792" width="6.7109375" style="3" customWidth="1"/>
    <col min="1793" max="1793" width="9.7109375" style="3" customWidth="1"/>
    <col min="1794" max="1794" width="7.7109375" style="3" customWidth="1"/>
    <col min="1795" max="1795" width="8.42578125" style="3" customWidth="1"/>
    <col min="1796" max="1796" width="12.42578125" style="3" customWidth="1"/>
    <col min="1797" max="2041" width="9.140625" style="3"/>
    <col min="2042" max="2042" width="3.5703125" style="3" customWidth="1"/>
    <col min="2043" max="2043" width="61.28515625" style="3" customWidth="1"/>
    <col min="2044" max="2044" width="8.7109375" style="3" customWidth="1"/>
    <col min="2045" max="2045" width="6.42578125" style="3" customWidth="1"/>
    <col min="2046" max="2046" width="7.5703125" style="3" customWidth="1"/>
    <col min="2047" max="2047" width="10.28515625" style="3" customWidth="1"/>
    <col min="2048" max="2048" width="6.7109375" style="3" customWidth="1"/>
    <col min="2049" max="2049" width="9.7109375" style="3" customWidth="1"/>
    <col min="2050" max="2050" width="7.7109375" style="3" customWidth="1"/>
    <col min="2051" max="2051" width="8.42578125" style="3" customWidth="1"/>
    <col min="2052" max="2052" width="12.42578125" style="3" customWidth="1"/>
    <col min="2053" max="2297" width="9.140625" style="3"/>
    <col min="2298" max="2298" width="3.5703125" style="3" customWidth="1"/>
    <col min="2299" max="2299" width="61.28515625" style="3" customWidth="1"/>
    <col min="2300" max="2300" width="8.7109375" style="3" customWidth="1"/>
    <col min="2301" max="2301" width="6.42578125" style="3" customWidth="1"/>
    <col min="2302" max="2302" width="7.5703125" style="3" customWidth="1"/>
    <col min="2303" max="2303" width="10.28515625" style="3" customWidth="1"/>
    <col min="2304" max="2304" width="6.7109375" style="3" customWidth="1"/>
    <col min="2305" max="2305" width="9.7109375" style="3" customWidth="1"/>
    <col min="2306" max="2306" width="7.7109375" style="3" customWidth="1"/>
    <col min="2307" max="2307" width="8.42578125" style="3" customWidth="1"/>
    <col min="2308" max="2308" width="12.42578125" style="3" customWidth="1"/>
    <col min="2309" max="2553" width="9.140625" style="3"/>
    <col min="2554" max="2554" width="3.5703125" style="3" customWidth="1"/>
    <col min="2555" max="2555" width="61.28515625" style="3" customWidth="1"/>
    <col min="2556" max="2556" width="8.7109375" style="3" customWidth="1"/>
    <col min="2557" max="2557" width="6.42578125" style="3" customWidth="1"/>
    <col min="2558" max="2558" width="7.5703125" style="3" customWidth="1"/>
    <col min="2559" max="2559" width="10.28515625" style="3" customWidth="1"/>
    <col min="2560" max="2560" width="6.7109375" style="3" customWidth="1"/>
    <col min="2561" max="2561" width="9.7109375" style="3" customWidth="1"/>
    <col min="2562" max="2562" width="7.7109375" style="3" customWidth="1"/>
    <col min="2563" max="2563" width="8.42578125" style="3" customWidth="1"/>
    <col min="2564" max="2564" width="12.42578125" style="3" customWidth="1"/>
    <col min="2565" max="2809" width="9.140625" style="3"/>
    <col min="2810" max="2810" width="3.5703125" style="3" customWidth="1"/>
    <col min="2811" max="2811" width="61.28515625" style="3" customWidth="1"/>
    <col min="2812" max="2812" width="8.7109375" style="3" customWidth="1"/>
    <col min="2813" max="2813" width="6.42578125" style="3" customWidth="1"/>
    <col min="2814" max="2814" width="7.5703125" style="3" customWidth="1"/>
    <col min="2815" max="2815" width="10.28515625" style="3" customWidth="1"/>
    <col min="2816" max="2816" width="6.7109375" style="3" customWidth="1"/>
    <col min="2817" max="2817" width="9.7109375" style="3" customWidth="1"/>
    <col min="2818" max="2818" width="7.7109375" style="3" customWidth="1"/>
    <col min="2819" max="2819" width="8.42578125" style="3" customWidth="1"/>
    <col min="2820" max="2820" width="12.42578125" style="3" customWidth="1"/>
    <col min="2821" max="3065" width="9.140625" style="3"/>
    <col min="3066" max="3066" width="3.5703125" style="3" customWidth="1"/>
    <col min="3067" max="3067" width="61.28515625" style="3" customWidth="1"/>
    <col min="3068" max="3068" width="8.7109375" style="3" customWidth="1"/>
    <col min="3069" max="3069" width="6.42578125" style="3" customWidth="1"/>
    <col min="3070" max="3070" width="7.5703125" style="3" customWidth="1"/>
    <col min="3071" max="3071" width="10.28515625" style="3" customWidth="1"/>
    <col min="3072" max="3072" width="6.7109375" style="3" customWidth="1"/>
    <col min="3073" max="3073" width="9.7109375" style="3" customWidth="1"/>
    <col min="3074" max="3074" width="7.7109375" style="3" customWidth="1"/>
    <col min="3075" max="3075" width="8.42578125" style="3" customWidth="1"/>
    <col min="3076" max="3076" width="12.42578125" style="3" customWidth="1"/>
    <col min="3077" max="3321" width="9.140625" style="3"/>
    <col min="3322" max="3322" width="3.5703125" style="3" customWidth="1"/>
    <col min="3323" max="3323" width="61.28515625" style="3" customWidth="1"/>
    <col min="3324" max="3324" width="8.7109375" style="3" customWidth="1"/>
    <col min="3325" max="3325" width="6.42578125" style="3" customWidth="1"/>
    <col min="3326" max="3326" width="7.5703125" style="3" customWidth="1"/>
    <col min="3327" max="3327" width="10.28515625" style="3" customWidth="1"/>
    <col min="3328" max="3328" width="6.7109375" style="3" customWidth="1"/>
    <col min="3329" max="3329" width="9.7109375" style="3" customWidth="1"/>
    <col min="3330" max="3330" width="7.7109375" style="3" customWidth="1"/>
    <col min="3331" max="3331" width="8.42578125" style="3" customWidth="1"/>
    <col min="3332" max="3332" width="12.42578125" style="3" customWidth="1"/>
    <col min="3333" max="3577" width="9.140625" style="3"/>
    <col min="3578" max="3578" width="3.5703125" style="3" customWidth="1"/>
    <col min="3579" max="3579" width="61.28515625" style="3" customWidth="1"/>
    <col min="3580" max="3580" width="8.7109375" style="3" customWidth="1"/>
    <col min="3581" max="3581" width="6.42578125" style="3" customWidth="1"/>
    <col min="3582" max="3582" width="7.5703125" style="3" customWidth="1"/>
    <col min="3583" max="3583" width="10.28515625" style="3" customWidth="1"/>
    <col min="3584" max="3584" width="6.7109375" style="3" customWidth="1"/>
    <col min="3585" max="3585" width="9.7109375" style="3" customWidth="1"/>
    <col min="3586" max="3586" width="7.7109375" style="3" customWidth="1"/>
    <col min="3587" max="3587" width="8.42578125" style="3" customWidth="1"/>
    <col min="3588" max="3588" width="12.42578125" style="3" customWidth="1"/>
    <col min="3589" max="3833" width="9.140625" style="3"/>
    <col min="3834" max="3834" width="3.5703125" style="3" customWidth="1"/>
    <col min="3835" max="3835" width="61.28515625" style="3" customWidth="1"/>
    <col min="3836" max="3836" width="8.7109375" style="3" customWidth="1"/>
    <col min="3837" max="3837" width="6.42578125" style="3" customWidth="1"/>
    <col min="3838" max="3838" width="7.5703125" style="3" customWidth="1"/>
    <col min="3839" max="3839" width="10.28515625" style="3" customWidth="1"/>
    <col min="3840" max="3840" width="6.7109375" style="3" customWidth="1"/>
    <col min="3841" max="3841" width="9.7109375" style="3" customWidth="1"/>
    <col min="3842" max="3842" width="7.7109375" style="3" customWidth="1"/>
    <col min="3843" max="3843" width="8.42578125" style="3" customWidth="1"/>
    <col min="3844" max="3844" width="12.42578125" style="3" customWidth="1"/>
    <col min="3845" max="4089" width="9.140625" style="3"/>
    <col min="4090" max="4090" width="3.5703125" style="3" customWidth="1"/>
    <col min="4091" max="4091" width="61.28515625" style="3" customWidth="1"/>
    <col min="4092" max="4092" width="8.7109375" style="3" customWidth="1"/>
    <col min="4093" max="4093" width="6.42578125" style="3" customWidth="1"/>
    <col min="4094" max="4094" width="7.5703125" style="3" customWidth="1"/>
    <col min="4095" max="4095" width="10.28515625" style="3" customWidth="1"/>
    <col min="4096" max="4096" width="6.7109375" style="3" customWidth="1"/>
    <col min="4097" max="4097" width="9.7109375" style="3" customWidth="1"/>
    <col min="4098" max="4098" width="7.7109375" style="3" customWidth="1"/>
    <col min="4099" max="4099" width="8.42578125" style="3" customWidth="1"/>
    <col min="4100" max="4100" width="12.42578125" style="3" customWidth="1"/>
    <col min="4101" max="4345" width="9.140625" style="3"/>
    <col min="4346" max="4346" width="3.5703125" style="3" customWidth="1"/>
    <col min="4347" max="4347" width="61.28515625" style="3" customWidth="1"/>
    <col min="4348" max="4348" width="8.7109375" style="3" customWidth="1"/>
    <col min="4349" max="4349" width="6.42578125" style="3" customWidth="1"/>
    <col min="4350" max="4350" width="7.5703125" style="3" customWidth="1"/>
    <col min="4351" max="4351" width="10.28515625" style="3" customWidth="1"/>
    <col min="4352" max="4352" width="6.7109375" style="3" customWidth="1"/>
    <col min="4353" max="4353" width="9.7109375" style="3" customWidth="1"/>
    <col min="4354" max="4354" width="7.7109375" style="3" customWidth="1"/>
    <col min="4355" max="4355" width="8.42578125" style="3" customWidth="1"/>
    <col min="4356" max="4356" width="12.42578125" style="3" customWidth="1"/>
    <col min="4357" max="4601" width="9.140625" style="3"/>
    <col min="4602" max="4602" width="3.5703125" style="3" customWidth="1"/>
    <col min="4603" max="4603" width="61.28515625" style="3" customWidth="1"/>
    <col min="4604" max="4604" width="8.7109375" style="3" customWidth="1"/>
    <col min="4605" max="4605" width="6.42578125" style="3" customWidth="1"/>
    <col min="4606" max="4606" width="7.5703125" style="3" customWidth="1"/>
    <col min="4607" max="4607" width="10.28515625" style="3" customWidth="1"/>
    <col min="4608" max="4608" width="6.7109375" style="3" customWidth="1"/>
    <col min="4609" max="4609" width="9.7109375" style="3" customWidth="1"/>
    <col min="4610" max="4610" width="7.7109375" style="3" customWidth="1"/>
    <col min="4611" max="4611" width="8.42578125" style="3" customWidth="1"/>
    <col min="4612" max="4612" width="12.42578125" style="3" customWidth="1"/>
    <col min="4613" max="4857" width="9.140625" style="3"/>
    <col min="4858" max="4858" width="3.5703125" style="3" customWidth="1"/>
    <col min="4859" max="4859" width="61.28515625" style="3" customWidth="1"/>
    <col min="4860" max="4860" width="8.7109375" style="3" customWidth="1"/>
    <col min="4861" max="4861" width="6.42578125" style="3" customWidth="1"/>
    <col min="4862" max="4862" width="7.5703125" style="3" customWidth="1"/>
    <col min="4863" max="4863" width="10.28515625" style="3" customWidth="1"/>
    <col min="4864" max="4864" width="6.7109375" style="3" customWidth="1"/>
    <col min="4865" max="4865" width="9.7109375" style="3" customWidth="1"/>
    <col min="4866" max="4866" width="7.7109375" style="3" customWidth="1"/>
    <col min="4867" max="4867" width="8.42578125" style="3" customWidth="1"/>
    <col min="4868" max="4868" width="12.42578125" style="3" customWidth="1"/>
    <col min="4869" max="5113" width="9.140625" style="3"/>
    <col min="5114" max="5114" width="3.5703125" style="3" customWidth="1"/>
    <col min="5115" max="5115" width="61.28515625" style="3" customWidth="1"/>
    <col min="5116" max="5116" width="8.7109375" style="3" customWidth="1"/>
    <col min="5117" max="5117" width="6.42578125" style="3" customWidth="1"/>
    <col min="5118" max="5118" width="7.5703125" style="3" customWidth="1"/>
    <col min="5119" max="5119" width="10.28515625" style="3" customWidth="1"/>
    <col min="5120" max="5120" width="6.7109375" style="3" customWidth="1"/>
    <col min="5121" max="5121" width="9.7109375" style="3" customWidth="1"/>
    <col min="5122" max="5122" width="7.7109375" style="3" customWidth="1"/>
    <col min="5123" max="5123" width="8.42578125" style="3" customWidth="1"/>
    <col min="5124" max="5124" width="12.42578125" style="3" customWidth="1"/>
    <col min="5125" max="5369" width="9.140625" style="3"/>
    <col min="5370" max="5370" width="3.5703125" style="3" customWidth="1"/>
    <col min="5371" max="5371" width="61.28515625" style="3" customWidth="1"/>
    <col min="5372" max="5372" width="8.7109375" style="3" customWidth="1"/>
    <col min="5373" max="5373" width="6.42578125" style="3" customWidth="1"/>
    <col min="5374" max="5374" width="7.5703125" style="3" customWidth="1"/>
    <col min="5375" max="5375" width="10.28515625" style="3" customWidth="1"/>
    <col min="5376" max="5376" width="6.7109375" style="3" customWidth="1"/>
    <col min="5377" max="5377" width="9.7109375" style="3" customWidth="1"/>
    <col min="5378" max="5378" width="7.7109375" style="3" customWidth="1"/>
    <col min="5379" max="5379" width="8.42578125" style="3" customWidth="1"/>
    <col min="5380" max="5380" width="12.42578125" style="3" customWidth="1"/>
    <col min="5381" max="5625" width="9.140625" style="3"/>
    <col min="5626" max="5626" width="3.5703125" style="3" customWidth="1"/>
    <col min="5627" max="5627" width="61.28515625" style="3" customWidth="1"/>
    <col min="5628" max="5628" width="8.7109375" style="3" customWidth="1"/>
    <col min="5629" max="5629" width="6.42578125" style="3" customWidth="1"/>
    <col min="5630" max="5630" width="7.5703125" style="3" customWidth="1"/>
    <col min="5631" max="5631" width="10.28515625" style="3" customWidth="1"/>
    <col min="5632" max="5632" width="6.7109375" style="3" customWidth="1"/>
    <col min="5633" max="5633" width="9.7109375" style="3" customWidth="1"/>
    <col min="5634" max="5634" width="7.7109375" style="3" customWidth="1"/>
    <col min="5635" max="5635" width="8.42578125" style="3" customWidth="1"/>
    <col min="5636" max="5636" width="12.42578125" style="3" customWidth="1"/>
    <col min="5637" max="5881" width="9.140625" style="3"/>
    <col min="5882" max="5882" width="3.5703125" style="3" customWidth="1"/>
    <col min="5883" max="5883" width="61.28515625" style="3" customWidth="1"/>
    <col min="5884" max="5884" width="8.7109375" style="3" customWidth="1"/>
    <col min="5885" max="5885" width="6.42578125" style="3" customWidth="1"/>
    <col min="5886" max="5886" width="7.5703125" style="3" customWidth="1"/>
    <col min="5887" max="5887" width="10.28515625" style="3" customWidth="1"/>
    <col min="5888" max="5888" width="6.7109375" style="3" customWidth="1"/>
    <col min="5889" max="5889" width="9.7109375" style="3" customWidth="1"/>
    <col min="5890" max="5890" width="7.7109375" style="3" customWidth="1"/>
    <col min="5891" max="5891" width="8.42578125" style="3" customWidth="1"/>
    <col min="5892" max="5892" width="12.42578125" style="3" customWidth="1"/>
    <col min="5893" max="6137" width="9.140625" style="3"/>
    <col min="6138" max="6138" width="3.5703125" style="3" customWidth="1"/>
    <col min="6139" max="6139" width="61.28515625" style="3" customWidth="1"/>
    <col min="6140" max="6140" width="8.7109375" style="3" customWidth="1"/>
    <col min="6141" max="6141" width="6.42578125" style="3" customWidth="1"/>
    <col min="6142" max="6142" width="7.5703125" style="3" customWidth="1"/>
    <col min="6143" max="6143" width="10.28515625" style="3" customWidth="1"/>
    <col min="6144" max="6144" width="6.7109375" style="3" customWidth="1"/>
    <col min="6145" max="6145" width="9.7109375" style="3" customWidth="1"/>
    <col min="6146" max="6146" width="7.7109375" style="3" customWidth="1"/>
    <col min="6147" max="6147" width="8.42578125" style="3" customWidth="1"/>
    <col min="6148" max="6148" width="12.42578125" style="3" customWidth="1"/>
    <col min="6149" max="6393" width="9.140625" style="3"/>
    <col min="6394" max="6394" width="3.5703125" style="3" customWidth="1"/>
    <col min="6395" max="6395" width="61.28515625" style="3" customWidth="1"/>
    <col min="6396" max="6396" width="8.7109375" style="3" customWidth="1"/>
    <col min="6397" max="6397" width="6.42578125" style="3" customWidth="1"/>
    <col min="6398" max="6398" width="7.5703125" style="3" customWidth="1"/>
    <col min="6399" max="6399" width="10.28515625" style="3" customWidth="1"/>
    <col min="6400" max="6400" width="6.7109375" style="3" customWidth="1"/>
    <col min="6401" max="6401" width="9.7109375" style="3" customWidth="1"/>
    <col min="6402" max="6402" width="7.7109375" style="3" customWidth="1"/>
    <col min="6403" max="6403" width="8.42578125" style="3" customWidth="1"/>
    <col min="6404" max="6404" width="12.42578125" style="3" customWidth="1"/>
    <col min="6405" max="6649" width="9.140625" style="3"/>
    <col min="6650" max="6650" width="3.5703125" style="3" customWidth="1"/>
    <col min="6651" max="6651" width="61.28515625" style="3" customWidth="1"/>
    <col min="6652" max="6652" width="8.7109375" style="3" customWidth="1"/>
    <col min="6653" max="6653" width="6.42578125" style="3" customWidth="1"/>
    <col min="6654" max="6654" width="7.5703125" style="3" customWidth="1"/>
    <col min="6655" max="6655" width="10.28515625" style="3" customWidth="1"/>
    <col min="6656" max="6656" width="6.7109375" style="3" customWidth="1"/>
    <col min="6657" max="6657" width="9.7109375" style="3" customWidth="1"/>
    <col min="6658" max="6658" width="7.7109375" style="3" customWidth="1"/>
    <col min="6659" max="6659" width="8.42578125" style="3" customWidth="1"/>
    <col min="6660" max="6660" width="12.42578125" style="3" customWidth="1"/>
    <col min="6661" max="6905" width="9.140625" style="3"/>
    <col min="6906" max="6906" width="3.5703125" style="3" customWidth="1"/>
    <col min="6907" max="6907" width="61.28515625" style="3" customWidth="1"/>
    <col min="6908" max="6908" width="8.7109375" style="3" customWidth="1"/>
    <col min="6909" max="6909" width="6.42578125" style="3" customWidth="1"/>
    <col min="6910" max="6910" width="7.5703125" style="3" customWidth="1"/>
    <col min="6911" max="6911" width="10.28515625" style="3" customWidth="1"/>
    <col min="6912" max="6912" width="6.7109375" style="3" customWidth="1"/>
    <col min="6913" max="6913" width="9.7109375" style="3" customWidth="1"/>
    <col min="6914" max="6914" width="7.7109375" style="3" customWidth="1"/>
    <col min="6915" max="6915" width="8.42578125" style="3" customWidth="1"/>
    <col min="6916" max="6916" width="12.42578125" style="3" customWidth="1"/>
    <col min="6917" max="7161" width="9.140625" style="3"/>
    <col min="7162" max="7162" width="3.5703125" style="3" customWidth="1"/>
    <col min="7163" max="7163" width="61.28515625" style="3" customWidth="1"/>
    <col min="7164" max="7164" width="8.7109375" style="3" customWidth="1"/>
    <col min="7165" max="7165" width="6.42578125" style="3" customWidth="1"/>
    <col min="7166" max="7166" width="7.5703125" style="3" customWidth="1"/>
    <col min="7167" max="7167" width="10.28515625" style="3" customWidth="1"/>
    <col min="7168" max="7168" width="6.7109375" style="3" customWidth="1"/>
    <col min="7169" max="7169" width="9.7109375" style="3" customWidth="1"/>
    <col min="7170" max="7170" width="7.7109375" style="3" customWidth="1"/>
    <col min="7171" max="7171" width="8.42578125" style="3" customWidth="1"/>
    <col min="7172" max="7172" width="12.42578125" style="3" customWidth="1"/>
    <col min="7173" max="7417" width="9.140625" style="3"/>
    <col min="7418" max="7418" width="3.5703125" style="3" customWidth="1"/>
    <col min="7419" max="7419" width="61.28515625" style="3" customWidth="1"/>
    <col min="7420" max="7420" width="8.7109375" style="3" customWidth="1"/>
    <col min="7421" max="7421" width="6.42578125" style="3" customWidth="1"/>
    <col min="7422" max="7422" width="7.5703125" style="3" customWidth="1"/>
    <col min="7423" max="7423" width="10.28515625" style="3" customWidth="1"/>
    <col min="7424" max="7424" width="6.7109375" style="3" customWidth="1"/>
    <col min="7425" max="7425" width="9.7109375" style="3" customWidth="1"/>
    <col min="7426" max="7426" width="7.7109375" style="3" customWidth="1"/>
    <col min="7427" max="7427" width="8.42578125" style="3" customWidth="1"/>
    <col min="7428" max="7428" width="12.42578125" style="3" customWidth="1"/>
    <col min="7429" max="7673" width="9.140625" style="3"/>
    <col min="7674" max="7674" width="3.5703125" style="3" customWidth="1"/>
    <col min="7675" max="7675" width="61.28515625" style="3" customWidth="1"/>
    <col min="7676" max="7676" width="8.7109375" style="3" customWidth="1"/>
    <col min="7677" max="7677" width="6.42578125" style="3" customWidth="1"/>
    <col min="7678" max="7678" width="7.5703125" style="3" customWidth="1"/>
    <col min="7679" max="7679" width="10.28515625" style="3" customWidth="1"/>
    <col min="7680" max="7680" width="6.7109375" style="3" customWidth="1"/>
    <col min="7681" max="7681" width="9.7109375" style="3" customWidth="1"/>
    <col min="7682" max="7682" width="7.7109375" style="3" customWidth="1"/>
    <col min="7683" max="7683" width="8.42578125" style="3" customWidth="1"/>
    <col min="7684" max="7684" width="12.42578125" style="3" customWidth="1"/>
    <col min="7685" max="7929" width="9.140625" style="3"/>
    <col min="7930" max="7930" width="3.5703125" style="3" customWidth="1"/>
    <col min="7931" max="7931" width="61.28515625" style="3" customWidth="1"/>
    <col min="7932" max="7932" width="8.7109375" style="3" customWidth="1"/>
    <col min="7933" max="7933" width="6.42578125" style="3" customWidth="1"/>
    <col min="7934" max="7934" width="7.5703125" style="3" customWidth="1"/>
    <col min="7935" max="7935" width="10.28515625" style="3" customWidth="1"/>
    <col min="7936" max="7936" width="6.7109375" style="3" customWidth="1"/>
    <col min="7937" max="7937" width="9.7109375" style="3" customWidth="1"/>
    <col min="7938" max="7938" width="7.7109375" style="3" customWidth="1"/>
    <col min="7939" max="7939" width="8.42578125" style="3" customWidth="1"/>
    <col min="7940" max="7940" width="12.42578125" style="3" customWidth="1"/>
    <col min="7941" max="8185" width="9.140625" style="3"/>
    <col min="8186" max="8186" width="3.5703125" style="3" customWidth="1"/>
    <col min="8187" max="8187" width="61.28515625" style="3" customWidth="1"/>
    <col min="8188" max="8188" width="8.7109375" style="3" customWidth="1"/>
    <col min="8189" max="8189" width="6.42578125" style="3" customWidth="1"/>
    <col min="8190" max="8190" width="7.5703125" style="3" customWidth="1"/>
    <col min="8191" max="8191" width="10.28515625" style="3" customWidth="1"/>
    <col min="8192" max="8192" width="6.7109375" style="3" customWidth="1"/>
    <col min="8193" max="8193" width="9.7109375" style="3" customWidth="1"/>
    <col min="8194" max="8194" width="7.7109375" style="3" customWidth="1"/>
    <col min="8195" max="8195" width="8.42578125" style="3" customWidth="1"/>
    <col min="8196" max="8196" width="12.42578125" style="3" customWidth="1"/>
    <col min="8197" max="8441" width="9.140625" style="3"/>
    <col min="8442" max="8442" width="3.5703125" style="3" customWidth="1"/>
    <col min="8443" max="8443" width="61.28515625" style="3" customWidth="1"/>
    <col min="8444" max="8444" width="8.7109375" style="3" customWidth="1"/>
    <col min="8445" max="8445" width="6.42578125" style="3" customWidth="1"/>
    <col min="8446" max="8446" width="7.5703125" style="3" customWidth="1"/>
    <col min="8447" max="8447" width="10.28515625" style="3" customWidth="1"/>
    <col min="8448" max="8448" width="6.7109375" style="3" customWidth="1"/>
    <col min="8449" max="8449" width="9.7109375" style="3" customWidth="1"/>
    <col min="8450" max="8450" width="7.7109375" style="3" customWidth="1"/>
    <col min="8451" max="8451" width="8.42578125" style="3" customWidth="1"/>
    <col min="8452" max="8452" width="12.42578125" style="3" customWidth="1"/>
    <col min="8453" max="8697" width="9.140625" style="3"/>
    <col min="8698" max="8698" width="3.5703125" style="3" customWidth="1"/>
    <col min="8699" max="8699" width="61.28515625" style="3" customWidth="1"/>
    <col min="8700" max="8700" width="8.7109375" style="3" customWidth="1"/>
    <col min="8701" max="8701" width="6.42578125" style="3" customWidth="1"/>
    <col min="8702" max="8702" width="7.5703125" style="3" customWidth="1"/>
    <col min="8703" max="8703" width="10.28515625" style="3" customWidth="1"/>
    <col min="8704" max="8704" width="6.7109375" style="3" customWidth="1"/>
    <col min="8705" max="8705" width="9.7109375" style="3" customWidth="1"/>
    <col min="8706" max="8706" width="7.7109375" style="3" customWidth="1"/>
    <col min="8707" max="8707" width="8.42578125" style="3" customWidth="1"/>
    <col min="8708" max="8708" width="12.42578125" style="3" customWidth="1"/>
    <col min="8709" max="8953" width="9.140625" style="3"/>
    <col min="8954" max="8954" width="3.5703125" style="3" customWidth="1"/>
    <col min="8955" max="8955" width="61.28515625" style="3" customWidth="1"/>
    <col min="8956" max="8956" width="8.7109375" style="3" customWidth="1"/>
    <col min="8957" max="8957" width="6.42578125" style="3" customWidth="1"/>
    <col min="8958" max="8958" width="7.5703125" style="3" customWidth="1"/>
    <col min="8959" max="8959" width="10.28515625" style="3" customWidth="1"/>
    <col min="8960" max="8960" width="6.7109375" style="3" customWidth="1"/>
    <col min="8961" max="8961" width="9.7109375" style="3" customWidth="1"/>
    <col min="8962" max="8962" width="7.7109375" style="3" customWidth="1"/>
    <col min="8963" max="8963" width="8.42578125" style="3" customWidth="1"/>
    <col min="8964" max="8964" width="12.42578125" style="3" customWidth="1"/>
    <col min="8965" max="9209" width="9.140625" style="3"/>
    <col min="9210" max="9210" width="3.5703125" style="3" customWidth="1"/>
    <col min="9211" max="9211" width="61.28515625" style="3" customWidth="1"/>
    <col min="9212" max="9212" width="8.7109375" style="3" customWidth="1"/>
    <col min="9213" max="9213" width="6.42578125" style="3" customWidth="1"/>
    <col min="9214" max="9214" width="7.5703125" style="3" customWidth="1"/>
    <col min="9215" max="9215" width="10.28515625" style="3" customWidth="1"/>
    <col min="9216" max="9216" width="6.7109375" style="3" customWidth="1"/>
    <col min="9217" max="9217" width="9.7109375" style="3" customWidth="1"/>
    <col min="9218" max="9218" width="7.7109375" style="3" customWidth="1"/>
    <col min="9219" max="9219" width="8.42578125" style="3" customWidth="1"/>
    <col min="9220" max="9220" width="12.42578125" style="3" customWidth="1"/>
    <col min="9221" max="9465" width="9.140625" style="3"/>
    <col min="9466" max="9466" width="3.5703125" style="3" customWidth="1"/>
    <col min="9467" max="9467" width="61.28515625" style="3" customWidth="1"/>
    <col min="9468" max="9468" width="8.7109375" style="3" customWidth="1"/>
    <col min="9469" max="9469" width="6.42578125" style="3" customWidth="1"/>
    <col min="9470" max="9470" width="7.5703125" style="3" customWidth="1"/>
    <col min="9471" max="9471" width="10.28515625" style="3" customWidth="1"/>
    <col min="9472" max="9472" width="6.7109375" style="3" customWidth="1"/>
    <col min="9473" max="9473" width="9.7109375" style="3" customWidth="1"/>
    <col min="9474" max="9474" width="7.7109375" style="3" customWidth="1"/>
    <col min="9475" max="9475" width="8.42578125" style="3" customWidth="1"/>
    <col min="9476" max="9476" width="12.42578125" style="3" customWidth="1"/>
    <col min="9477" max="9721" width="9.140625" style="3"/>
    <col min="9722" max="9722" width="3.5703125" style="3" customWidth="1"/>
    <col min="9723" max="9723" width="61.28515625" style="3" customWidth="1"/>
    <col min="9724" max="9724" width="8.7109375" style="3" customWidth="1"/>
    <col min="9725" max="9725" width="6.42578125" style="3" customWidth="1"/>
    <col min="9726" max="9726" width="7.5703125" style="3" customWidth="1"/>
    <col min="9727" max="9727" width="10.28515625" style="3" customWidth="1"/>
    <col min="9728" max="9728" width="6.7109375" style="3" customWidth="1"/>
    <col min="9729" max="9729" width="9.7109375" style="3" customWidth="1"/>
    <col min="9730" max="9730" width="7.7109375" style="3" customWidth="1"/>
    <col min="9731" max="9731" width="8.42578125" style="3" customWidth="1"/>
    <col min="9732" max="9732" width="12.42578125" style="3" customWidth="1"/>
    <col min="9733" max="9977" width="9.140625" style="3"/>
    <col min="9978" max="9978" width="3.5703125" style="3" customWidth="1"/>
    <col min="9979" max="9979" width="61.28515625" style="3" customWidth="1"/>
    <col min="9980" max="9980" width="8.7109375" style="3" customWidth="1"/>
    <col min="9981" max="9981" width="6.42578125" style="3" customWidth="1"/>
    <col min="9982" max="9982" width="7.5703125" style="3" customWidth="1"/>
    <col min="9983" max="9983" width="10.28515625" style="3" customWidth="1"/>
    <col min="9984" max="9984" width="6.7109375" style="3" customWidth="1"/>
    <col min="9985" max="9985" width="9.7109375" style="3" customWidth="1"/>
    <col min="9986" max="9986" width="7.7109375" style="3" customWidth="1"/>
    <col min="9987" max="9987" width="8.42578125" style="3" customWidth="1"/>
    <col min="9988" max="9988" width="12.42578125" style="3" customWidth="1"/>
    <col min="9989" max="10233" width="9.140625" style="3"/>
    <col min="10234" max="10234" width="3.5703125" style="3" customWidth="1"/>
    <col min="10235" max="10235" width="61.28515625" style="3" customWidth="1"/>
    <col min="10236" max="10236" width="8.7109375" style="3" customWidth="1"/>
    <col min="10237" max="10237" width="6.42578125" style="3" customWidth="1"/>
    <col min="10238" max="10238" width="7.5703125" style="3" customWidth="1"/>
    <col min="10239" max="10239" width="10.28515625" style="3" customWidth="1"/>
    <col min="10240" max="10240" width="6.7109375" style="3" customWidth="1"/>
    <col min="10241" max="10241" width="9.7109375" style="3" customWidth="1"/>
    <col min="10242" max="10242" width="7.7109375" style="3" customWidth="1"/>
    <col min="10243" max="10243" width="8.42578125" style="3" customWidth="1"/>
    <col min="10244" max="10244" width="12.42578125" style="3" customWidth="1"/>
    <col min="10245" max="10489" width="9.140625" style="3"/>
    <col min="10490" max="10490" width="3.5703125" style="3" customWidth="1"/>
    <col min="10491" max="10491" width="61.28515625" style="3" customWidth="1"/>
    <col min="10492" max="10492" width="8.7109375" style="3" customWidth="1"/>
    <col min="10493" max="10493" width="6.42578125" style="3" customWidth="1"/>
    <col min="10494" max="10494" width="7.5703125" style="3" customWidth="1"/>
    <col min="10495" max="10495" width="10.28515625" style="3" customWidth="1"/>
    <col min="10496" max="10496" width="6.7109375" style="3" customWidth="1"/>
    <col min="10497" max="10497" width="9.7109375" style="3" customWidth="1"/>
    <col min="10498" max="10498" width="7.7109375" style="3" customWidth="1"/>
    <col min="10499" max="10499" width="8.42578125" style="3" customWidth="1"/>
    <col min="10500" max="10500" width="12.42578125" style="3" customWidth="1"/>
    <col min="10501" max="10745" width="9.140625" style="3"/>
    <col min="10746" max="10746" width="3.5703125" style="3" customWidth="1"/>
    <col min="10747" max="10747" width="61.28515625" style="3" customWidth="1"/>
    <col min="10748" max="10748" width="8.7109375" style="3" customWidth="1"/>
    <col min="10749" max="10749" width="6.42578125" style="3" customWidth="1"/>
    <col min="10750" max="10750" width="7.5703125" style="3" customWidth="1"/>
    <col min="10751" max="10751" width="10.28515625" style="3" customWidth="1"/>
    <col min="10752" max="10752" width="6.7109375" style="3" customWidth="1"/>
    <col min="10753" max="10753" width="9.7109375" style="3" customWidth="1"/>
    <col min="10754" max="10754" width="7.7109375" style="3" customWidth="1"/>
    <col min="10755" max="10755" width="8.42578125" style="3" customWidth="1"/>
    <col min="10756" max="10756" width="12.42578125" style="3" customWidth="1"/>
    <col min="10757" max="11001" width="9.140625" style="3"/>
    <col min="11002" max="11002" width="3.5703125" style="3" customWidth="1"/>
    <col min="11003" max="11003" width="61.28515625" style="3" customWidth="1"/>
    <col min="11004" max="11004" width="8.7109375" style="3" customWidth="1"/>
    <col min="11005" max="11005" width="6.42578125" style="3" customWidth="1"/>
    <col min="11006" max="11006" width="7.5703125" style="3" customWidth="1"/>
    <col min="11007" max="11007" width="10.28515625" style="3" customWidth="1"/>
    <col min="11008" max="11008" width="6.7109375" style="3" customWidth="1"/>
    <col min="11009" max="11009" width="9.7109375" style="3" customWidth="1"/>
    <col min="11010" max="11010" width="7.7109375" style="3" customWidth="1"/>
    <col min="11011" max="11011" width="8.42578125" style="3" customWidth="1"/>
    <col min="11012" max="11012" width="12.42578125" style="3" customWidth="1"/>
    <col min="11013" max="11257" width="9.140625" style="3"/>
    <col min="11258" max="11258" width="3.5703125" style="3" customWidth="1"/>
    <col min="11259" max="11259" width="61.28515625" style="3" customWidth="1"/>
    <col min="11260" max="11260" width="8.7109375" style="3" customWidth="1"/>
    <col min="11261" max="11261" width="6.42578125" style="3" customWidth="1"/>
    <col min="11262" max="11262" width="7.5703125" style="3" customWidth="1"/>
    <col min="11263" max="11263" width="10.28515625" style="3" customWidth="1"/>
    <col min="11264" max="11264" width="6.7109375" style="3" customWidth="1"/>
    <col min="11265" max="11265" width="9.7109375" style="3" customWidth="1"/>
    <col min="11266" max="11266" width="7.7109375" style="3" customWidth="1"/>
    <col min="11267" max="11267" width="8.42578125" style="3" customWidth="1"/>
    <col min="11268" max="11268" width="12.42578125" style="3" customWidth="1"/>
    <col min="11269" max="11513" width="9.140625" style="3"/>
    <col min="11514" max="11514" width="3.5703125" style="3" customWidth="1"/>
    <col min="11515" max="11515" width="61.28515625" style="3" customWidth="1"/>
    <col min="11516" max="11516" width="8.7109375" style="3" customWidth="1"/>
    <col min="11517" max="11517" width="6.42578125" style="3" customWidth="1"/>
    <col min="11518" max="11518" width="7.5703125" style="3" customWidth="1"/>
    <col min="11519" max="11519" width="10.28515625" style="3" customWidth="1"/>
    <col min="11520" max="11520" width="6.7109375" style="3" customWidth="1"/>
    <col min="11521" max="11521" width="9.7109375" style="3" customWidth="1"/>
    <col min="11522" max="11522" width="7.7109375" style="3" customWidth="1"/>
    <col min="11523" max="11523" width="8.42578125" style="3" customWidth="1"/>
    <col min="11524" max="11524" width="12.42578125" style="3" customWidth="1"/>
    <col min="11525" max="11769" width="9.140625" style="3"/>
    <col min="11770" max="11770" width="3.5703125" style="3" customWidth="1"/>
    <col min="11771" max="11771" width="61.28515625" style="3" customWidth="1"/>
    <col min="11772" max="11772" width="8.7109375" style="3" customWidth="1"/>
    <col min="11773" max="11773" width="6.42578125" style="3" customWidth="1"/>
    <col min="11774" max="11774" width="7.5703125" style="3" customWidth="1"/>
    <col min="11775" max="11775" width="10.28515625" style="3" customWidth="1"/>
    <col min="11776" max="11776" width="6.7109375" style="3" customWidth="1"/>
    <col min="11777" max="11777" width="9.7109375" style="3" customWidth="1"/>
    <col min="11778" max="11778" width="7.7109375" style="3" customWidth="1"/>
    <col min="11779" max="11779" width="8.42578125" style="3" customWidth="1"/>
    <col min="11780" max="11780" width="12.42578125" style="3" customWidth="1"/>
    <col min="11781" max="12025" width="9.140625" style="3"/>
    <col min="12026" max="12026" width="3.5703125" style="3" customWidth="1"/>
    <col min="12027" max="12027" width="61.28515625" style="3" customWidth="1"/>
    <col min="12028" max="12028" width="8.7109375" style="3" customWidth="1"/>
    <col min="12029" max="12029" width="6.42578125" style="3" customWidth="1"/>
    <col min="12030" max="12030" width="7.5703125" style="3" customWidth="1"/>
    <col min="12031" max="12031" width="10.28515625" style="3" customWidth="1"/>
    <col min="12032" max="12032" width="6.7109375" style="3" customWidth="1"/>
    <col min="12033" max="12033" width="9.7109375" style="3" customWidth="1"/>
    <col min="12034" max="12034" width="7.7109375" style="3" customWidth="1"/>
    <col min="12035" max="12035" width="8.42578125" style="3" customWidth="1"/>
    <col min="12036" max="12036" width="12.42578125" style="3" customWidth="1"/>
    <col min="12037" max="12281" width="9.140625" style="3"/>
    <col min="12282" max="12282" width="3.5703125" style="3" customWidth="1"/>
    <col min="12283" max="12283" width="61.28515625" style="3" customWidth="1"/>
    <col min="12284" max="12284" width="8.7109375" style="3" customWidth="1"/>
    <col min="12285" max="12285" width="6.42578125" style="3" customWidth="1"/>
    <col min="12286" max="12286" width="7.5703125" style="3" customWidth="1"/>
    <col min="12287" max="12287" width="10.28515625" style="3" customWidth="1"/>
    <col min="12288" max="12288" width="6.7109375" style="3" customWidth="1"/>
    <col min="12289" max="12289" width="9.7109375" style="3" customWidth="1"/>
    <col min="12290" max="12290" width="7.7109375" style="3" customWidth="1"/>
    <col min="12291" max="12291" width="8.42578125" style="3" customWidth="1"/>
    <col min="12292" max="12292" width="12.42578125" style="3" customWidth="1"/>
    <col min="12293" max="12537" width="9.140625" style="3"/>
    <col min="12538" max="12538" width="3.5703125" style="3" customWidth="1"/>
    <col min="12539" max="12539" width="61.28515625" style="3" customWidth="1"/>
    <col min="12540" max="12540" width="8.7109375" style="3" customWidth="1"/>
    <col min="12541" max="12541" width="6.42578125" style="3" customWidth="1"/>
    <col min="12542" max="12542" width="7.5703125" style="3" customWidth="1"/>
    <col min="12543" max="12543" width="10.28515625" style="3" customWidth="1"/>
    <col min="12544" max="12544" width="6.7109375" style="3" customWidth="1"/>
    <col min="12545" max="12545" width="9.7109375" style="3" customWidth="1"/>
    <col min="12546" max="12546" width="7.7109375" style="3" customWidth="1"/>
    <col min="12547" max="12547" width="8.42578125" style="3" customWidth="1"/>
    <col min="12548" max="12548" width="12.42578125" style="3" customWidth="1"/>
    <col min="12549" max="12793" width="9.140625" style="3"/>
    <col min="12794" max="12794" width="3.5703125" style="3" customWidth="1"/>
    <col min="12795" max="12795" width="61.28515625" style="3" customWidth="1"/>
    <col min="12796" max="12796" width="8.7109375" style="3" customWidth="1"/>
    <col min="12797" max="12797" width="6.42578125" style="3" customWidth="1"/>
    <col min="12798" max="12798" width="7.5703125" style="3" customWidth="1"/>
    <col min="12799" max="12799" width="10.28515625" style="3" customWidth="1"/>
    <col min="12800" max="12800" width="6.7109375" style="3" customWidth="1"/>
    <col min="12801" max="12801" width="9.7109375" style="3" customWidth="1"/>
    <col min="12802" max="12802" width="7.7109375" style="3" customWidth="1"/>
    <col min="12803" max="12803" width="8.42578125" style="3" customWidth="1"/>
    <col min="12804" max="12804" width="12.42578125" style="3" customWidth="1"/>
    <col min="12805" max="13049" width="9.140625" style="3"/>
    <col min="13050" max="13050" width="3.5703125" style="3" customWidth="1"/>
    <col min="13051" max="13051" width="61.28515625" style="3" customWidth="1"/>
    <col min="13052" max="13052" width="8.7109375" style="3" customWidth="1"/>
    <col min="13053" max="13053" width="6.42578125" style="3" customWidth="1"/>
    <col min="13054" max="13054" width="7.5703125" style="3" customWidth="1"/>
    <col min="13055" max="13055" width="10.28515625" style="3" customWidth="1"/>
    <col min="13056" max="13056" width="6.7109375" style="3" customWidth="1"/>
    <col min="13057" max="13057" width="9.7109375" style="3" customWidth="1"/>
    <col min="13058" max="13058" width="7.7109375" style="3" customWidth="1"/>
    <col min="13059" max="13059" width="8.42578125" style="3" customWidth="1"/>
    <col min="13060" max="13060" width="12.42578125" style="3" customWidth="1"/>
    <col min="13061" max="13305" width="9.140625" style="3"/>
    <col min="13306" max="13306" width="3.5703125" style="3" customWidth="1"/>
    <col min="13307" max="13307" width="61.28515625" style="3" customWidth="1"/>
    <col min="13308" max="13308" width="8.7109375" style="3" customWidth="1"/>
    <col min="13309" max="13309" width="6.42578125" style="3" customWidth="1"/>
    <col min="13310" max="13310" width="7.5703125" style="3" customWidth="1"/>
    <col min="13311" max="13311" width="10.28515625" style="3" customWidth="1"/>
    <col min="13312" max="13312" width="6.7109375" style="3" customWidth="1"/>
    <col min="13313" max="13313" width="9.7109375" style="3" customWidth="1"/>
    <col min="13314" max="13314" width="7.7109375" style="3" customWidth="1"/>
    <col min="13315" max="13315" width="8.42578125" style="3" customWidth="1"/>
    <col min="13316" max="13316" width="12.42578125" style="3" customWidth="1"/>
    <col min="13317" max="13561" width="9.140625" style="3"/>
    <col min="13562" max="13562" width="3.5703125" style="3" customWidth="1"/>
    <col min="13563" max="13563" width="61.28515625" style="3" customWidth="1"/>
    <col min="13564" max="13564" width="8.7109375" style="3" customWidth="1"/>
    <col min="13565" max="13565" width="6.42578125" style="3" customWidth="1"/>
    <col min="13566" max="13566" width="7.5703125" style="3" customWidth="1"/>
    <col min="13567" max="13567" width="10.28515625" style="3" customWidth="1"/>
    <col min="13568" max="13568" width="6.7109375" style="3" customWidth="1"/>
    <col min="13569" max="13569" width="9.7109375" style="3" customWidth="1"/>
    <col min="13570" max="13570" width="7.7109375" style="3" customWidth="1"/>
    <col min="13571" max="13571" width="8.42578125" style="3" customWidth="1"/>
    <col min="13572" max="13572" width="12.42578125" style="3" customWidth="1"/>
    <col min="13573" max="13817" width="9.140625" style="3"/>
    <col min="13818" max="13818" width="3.5703125" style="3" customWidth="1"/>
    <col min="13819" max="13819" width="61.28515625" style="3" customWidth="1"/>
    <col min="13820" max="13820" width="8.7109375" style="3" customWidth="1"/>
    <col min="13821" max="13821" width="6.42578125" style="3" customWidth="1"/>
    <col min="13822" max="13822" width="7.5703125" style="3" customWidth="1"/>
    <col min="13823" max="13823" width="10.28515625" style="3" customWidth="1"/>
    <col min="13824" max="13824" width="6.7109375" style="3" customWidth="1"/>
    <col min="13825" max="13825" width="9.7109375" style="3" customWidth="1"/>
    <col min="13826" max="13826" width="7.7109375" style="3" customWidth="1"/>
    <col min="13827" max="13827" width="8.42578125" style="3" customWidth="1"/>
    <col min="13828" max="13828" width="12.42578125" style="3" customWidth="1"/>
    <col min="13829" max="14073" width="9.140625" style="3"/>
    <col min="14074" max="14074" width="3.5703125" style="3" customWidth="1"/>
    <col min="14075" max="14075" width="61.28515625" style="3" customWidth="1"/>
    <col min="14076" max="14076" width="8.7109375" style="3" customWidth="1"/>
    <col min="14077" max="14077" width="6.42578125" style="3" customWidth="1"/>
    <col min="14078" max="14078" width="7.5703125" style="3" customWidth="1"/>
    <col min="14079" max="14079" width="10.28515625" style="3" customWidth="1"/>
    <col min="14080" max="14080" width="6.7109375" style="3" customWidth="1"/>
    <col min="14081" max="14081" width="9.7109375" style="3" customWidth="1"/>
    <col min="14082" max="14082" width="7.7109375" style="3" customWidth="1"/>
    <col min="14083" max="14083" width="8.42578125" style="3" customWidth="1"/>
    <col min="14084" max="14084" width="12.42578125" style="3" customWidth="1"/>
    <col min="14085" max="14329" width="9.140625" style="3"/>
    <col min="14330" max="14330" width="3.5703125" style="3" customWidth="1"/>
    <col min="14331" max="14331" width="61.28515625" style="3" customWidth="1"/>
    <col min="14332" max="14332" width="8.7109375" style="3" customWidth="1"/>
    <col min="14333" max="14333" width="6.42578125" style="3" customWidth="1"/>
    <col min="14334" max="14334" width="7.5703125" style="3" customWidth="1"/>
    <col min="14335" max="14335" width="10.28515625" style="3" customWidth="1"/>
    <col min="14336" max="14336" width="6.7109375" style="3" customWidth="1"/>
    <col min="14337" max="14337" width="9.7109375" style="3" customWidth="1"/>
    <col min="14338" max="14338" width="7.7109375" style="3" customWidth="1"/>
    <col min="14339" max="14339" width="8.42578125" style="3" customWidth="1"/>
    <col min="14340" max="14340" width="12.42578125" style="3" customWidth="1"/>
    <col min="14341" max="14585" width="9.140625" style="3"/>
    <col min="14586" max="14586" width="3.5703125" style="3" customWidth="1"/>
    <col min="14587" max="14587" width="61.28515625" style="3" customWidth="1"/>
    <col min="14588" max="14588" width="8.7109375" style="3" customWidth="1"/>
    <col min="14589" max="14589" width="6.42578125" style="3" customWidth="1"/>
    <col min="14590" max="14590" width="7.5703125" style="3" customWidth="1"/>
    <col min="14591" max="14591" width="10.28515625" style="3" customWidth="1"/>
    <col min="14592" max="14592" width="6.7109375" style="3" customWidth="1"/>
    <col min="14593" max="14593" width="9.7109375" style="3" customWidth="1"/>
    <col min="14594" max="14594" width="7.7109375" style="3" customWidth="1"/>
    <col min="14595" max="14595" width="8.42578125" style="3" customWidth="1"/>
    <col min="14596" max="14596" width="12.42578125" style="3" customWidth="1"/>
    <col min="14597" max="14841" width="9.140625" style="3"/>
    <col min="14842" max="14842" width="3.5703125" style="3" customWidth="1"/>
    <col min="14843" max="14843" width="61.28515625" style="3" customWidth="1"/>
    <col min="14844" max="14844" width="8.7109375" style="3" customWidth="1"/>
    <col min="14845" max="14845" width="6.42578125" style="3" customWidth="1"/>
    <col min="14846" max="14846" width="7.5703125" style="3" customWidth="1"/>
    <col min="14847" max="14847" width="10.28515625" style="3" customWidth="1"/>
    <col min="14848" max="14848" width="6.7109375" style="3" customWidth="1"/>
    <col min="14849" max="14849" width="9.7109375" style="3" customWidth="1"/>
    <col min="14850" max="14850" width="7.7109375" style="3" customWidth="1"/>
    <col min="14851" max="14851" width="8.42578125" style="3" customWidth="1"/>
    <col min="14852" max="14852" width="12.42578125" style="3" customWidth="1"/>
    <col min="14853" max="15097" width="9.140625" style="3"/>
    <col min="15098" max="15098" width="3.5703125" style="3" customWidth="1"/>
    <col min="15099" max="15099" width="61.28515625" style="3" customWidth="1"/>
    <col min="15100" max="15100" width="8.7109375" style="3" customWidth="1"/>
    <col min="15101" max="15101" width="6.42578125" style="3" customWidth="1"/>
    <col min="15102" max="15102" width="7.5703125" style="3" customWidth="1"/>
    <col min="15103" max="15103" width="10.28515625" style="3" customWidth="1"/>
    <col min="15104" max="15104" width="6.7109375" style="3" customWidth="1"/>
    <col min="15105" max="15105" width="9.7109375" style="3" customWidth="1"/>
    <col min="15106" max="15106" width="7.7109375" style="3" customWidth="1"/>
    <col min="15107" max="15107" width="8.42578125" style="3" customWidth="1"/>
    <col min="15108" max="15108" width="12.42578125" style="3" customWidth="1"/>
    <col min="15109" max="15353" width="9.140625" style="3"/>
    <col min="15354" max="15354" width="3.5703125" style="3" customWidth="1"/>
    <col min="15355" max="15355" width="61.28515625" style="3" customWidth="1"/>
    <col min="15356" max="15356" width="8.7109375" style="3" customWidth="1"/>
    <col min="15357" max="15357" width="6.42578125" style="3" customWidth="1"/>
    <col min="15358" max="15358" width="7.5703125" style="3" customWidth="1"/>
    <col min="15359" max="15359" width="10.28515625" style="3" customWidth="1"/>
    <col min="15360" max="15360" width="6.7109375" style="3" customWidth="1"/>
    <col min="15361" max="15361" width="9.7109375" style="3" customWidth="1"/>
    <col min="15362" max="15362" width="7.7109375" style="3" customWidth="1"/>
    <col min="15363" max="15363" width="8.42578125" style="3" customWidth="1"/>
    <col min="15364" max="15364" width="12.42578125" style="3" customWidth="1"/>
    <col min="15365" max="15609" width="9.140625" style="3"/>
    <col min="15610" max="15610" width="3.5703125" style="3" customWidth="1"/>
    <col min="15611" max="15611" width="61.28515625" style="3" customWidth="1"/>
    <col min="15612" max="15612" width="8.7109375" style="3" customWidth="1"/>
    <col min="15613" max="15613" width="6.42578125" style="3" customWidth="1"/>
    <col min="15614" max="15614" width="7.5703125" style="3" customWidth="1"/>
    <col min="15615" max="15615" width="10.28515625" style="3" customWidth="1"/>
    <col min="15616" max="15616" width="6.7109375" style="3" customWidth="1"/>
    <col min="15617" max="15617" width="9.7109375" style="3" customWidth="1"/>
    <col min="15618" max="15618" width="7.7109375" style="3" customWidth="1"/>
    <col min="15619" max="15619" width="8.42578125" style="3" customWidth="1"/>
    <col min="15620" max="15620" width="12.42578125" style="3" customWidth="1"/>
    <col min="15621" max="15865" width="9.140625" style="3"/>
    <col min="15866" max="15866" width="3.5703125" style="3" customWidth="1"/>
    <col min="15867" max="15867" width="61.28515625" style="3" customWidth="1"/>
    <col min="15868" max="15868" width="8.7109375" style="3" customWidth="1"/>
    <col min="15869" max="15869" width="6.42578125" style="3" customWidth="1"/>
    <col min="15870" max="15870" width="7.5703125" style="3" customWidth="1"/>
    <col min="15871" max="15871" width="10.28515625" style="3" customWidth="1"/>
    <col min="15872" max="15872" width="6.7109375" style="3" customWidth="1"/>
    <col min="15873" max="15873" width="9.7109375" style="3" customWidth="1"/>
    <col min="15874" max="15874" width="7.7109375" style="3" customWidth="1"/>
    <col min="15875" max="15875" width="8.42578125" style="3" customWidth="1"/>
    <col min="15876" max="15876" width="12.42578125" style="3" customWidth="1"/>
    <col min="15877" max="16121" width="9.140625" style="3"/>
    <col min="16122" max="16122" width="3.5703125" style="3" customWidth="1"/>
    <col min="16123" max="16123" width="61.28515625" style="3" customWidth="1"/>
    <col min="16124" max="16124" width="8.7109375" style="3" customWidth="1"/>
    <col min="16125" max="16125" width="6.42578125" style="3" customWidth="1"/>
    <col min="16126" max="16126" width="7.5703125" style="3" customWidth="1"/>
    <col min="16127" max="16127" width="10.28515625" style="3" customWidth="1"/>
    <col min="16128" max="16128" width="6.7109375" style="3" customWidth="1"/>
    <col min="16129" max="16129" width="9.7109375" style="3" customWidth="1"/>
    <col min="16130" max="16130" width="7.7109375" style="3" customWidth="1"/>
    <col min="16131" max="16131" width="8.42578125" style="3" customWidth="1"/>
    <col min="16132" max="16132" width="12.42578125" style="3" customWidth="1"/>
    <col min="16133" max="16376" width="9.140625" style="3"/>
    <col min="16377" max="16384" width="9.28515625" style="3" customWidth="1"/>
  </cols>
  <sheetData>
    <row r="1" spans="1:26" ht="15.75" thickBot="1" x14ac:dyDescent="0.3"/>
    <row r="2" spans="1:26" s="2" customFormat="1" ht="36.75" customHeight="1" x14ac:dyDescent="0.25">
      <c r="A2" s="1"/>
      <c r="B2" s="56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149999999999999" customHeight="1" x14ac:dyDescent="0.25">
      <c r="B3" s="63" t="s">
        <v>0</v>
      </c>
      <c r="C3" s="64" t="s">
        <v>216</v>
      </c>
      <c r="D3" s="60" t="s">
        <v>13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10</v>
      </c>
      <c r="K3" s="60"/>
      <c r="L3" s="62" t="s">
        <v>12</v>
      </c>
    </row>
    <row r="4" spans="1:26" ht="23.25" customHeight="1" x14ac:dyDescent="0.25">
      <c r="B4" s="63"/>
      <c r="C4" s="64"/>
      <c r="D4" s="60"/>
      <c r="E4" s="61"/>
      <c r="F4" s="16" t="s">
        <v>11</v>
      </c>
      <c r="G4" s="16" t="s">
        <v>6</v>
      </c>
      <c r="H4" s="16" t="s">
        <v>11</v>
      </c>
      <c r="I4" s="16" t="s">
        <v>6</v>
      </c>
      <c r="J4" s="16" t="s">
        <v>11</v>
      </c>
      <c r="K4" s="16" t="s">
        <v>6</v>
      </c>
      <c r="L4" s="62"/>
    </row>
    <row r="5" spans="1:26" s="4" customFormat="1" ht="15.75" x14ac:dyDescent="0.25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29">
        <v>9</v>
      </c>
    </row>
    <row r="6" spans="1:26" s="4" customFormat="1" ht="15.75" x14ac:dyDescent="0.25">
      <c r="B6" s="30">
        <v>1</v>
      </c>
      <c r="C6" s="18" t="s">
        <v>217</v>
      </c>
      <c r="D6" s="7"/>
      <c r="E6" s="24"/>
      <c r="F6" s="9"/>
      <c r="G6" s="9"/>
      <c r="H6" s="9"/>
      <c r="I6" s="9"/>
      <c r="J6" s="7"/>
      <c r="K6" s="7"/>
      <c r="L6" s="31"/>
      <c r="M6" s="14"/>
      <c r="N6" s="14"/>
    </row>
    <row r="7" spans="1:26" s="4" customFormat="1" ht="30" x14ac:dyDescent="0.25">
      <c r="B7" s="32">
        <v>1.1000000000000001</v>
      </c>
      <c r="C7" s="19" t="s">
        <v>218</v>
      </c>
      <c r="D7" s="7"/>
      <c r="E7" s="24"/>
      <c r="F7" s="9"/>
      <c r="G7" s="9"/>
      <c r="H7" s="9"/>
      <c r="I7" s="9"/>
      <c r="J7" s="7"/>
      <c r="K7" s="7"/>
      <c r="L7" s="31"/>
    </row>
    <row r="8" spans="1:26" s="4" customFormat="1" ht="15.75" x14ac:dyDescent="0.25">
      <c r="B8" s="32" t="s">
        <v>219</v>
      </c>
      <c r="C8" s="20" t="s">
        <v>221</v>
      </c>
      <c r="D8" s="7" t="s">
        <v>8</v>
      </c>
      <c r="E8" s="9">
        <v>2750</v>
      </c>
      <c r="F8" s="9"/>
      <c r="G8" s="9"/>
      <c r="H8" s="9"/>
      <c r="I8" s="9"/>
      <c r="J8" s="7"/>
      <c r="K8" s="7"/>
      <c r="L8" s="31">
        <f t="shared" ref="L8:L71" si="0">G8+I8+K8</f>
        <v>0</v>
      </c>
    </row>
    <row r="9" spans="1:26" s="4" customFormat="1" ht="15.75" x14ac:dyDescent="0.25">
      <c r="B9" s="66" t="s">
        <v>220</v>
      </c>
      <c r="C9" s="20" t="s">
        <v>222</v>
      </c>
      <c r="D9" s="67" t="s">
        <v>98</v>
      </c>
      <c r="E9" s="68">
        <v>1</v>
      </c>
      <c r="F9" s="68"/>
      <c r="G9" s="68"/>
      <c r="H9" s="68"/>
      <c r="I9" s="68"/>
      <c r="J9" s="67"/>
      <c r="K9" s="67"/>
      <c r="L9" s="31">
        <f t="shared" si="0"/>
        <v>0</v>
      </c>
    </row>
    <row r="10" spans="1:26" s="4" customFormat="1" ht="30" x14ac:dyDescent="0.25">
      <c r="B10" s="32">
        <v>1.2</v>
      </c>
      <c r="C10" s="19" t="s">
        <v>223</v>
      </c>
      <c r="D10" s="7"/>
      <c r="E10" s="9"/>
      <c r="F10" s="9"/>
      <c r="G10" s="9"/>
      <c r="H10" s="9"/>
      <c r="I10" s="9"/>
      <c r="J10" s="7"/>
      <c r="K10" s="7"/>
      <c r="L10" s="31"/>
    </row>
    <row r="11" spans="1:26" s="4" customFormat="1" ht="15.75" x14ac:dyDescent="0.25">
      <c r="B11" s="32" t="s">
        <v>224</v>
      </c>
      <c r="C11" s="20" t="s">
        <v>221</v>
      </c>
      <c r="D11" s="7" t="s">
        <v>8</v>
      </c>
      <c r="E11" s="9">
        <v>140</v>
      </c>
      <c r="F11" s="9"/>
      <c r="G11" s="9"/>
      <c r="H11" s="9"/>
      <c r="I11" s="9"/>
      <c r="J11" s="7"/>
      <c r="K11" s="7"/>
      <c r="L11" s="31">
        <f t="shared" si="0"/>
        <v>0</v>
      </c>
    </row>
    <row r="12" spans="1:26" s="4" customFormat="1" ht="15.75" x14ac:dyDescent="0.25">
      <c r="B12" s="32" t="s">
        <v>225</v>
      </c>
      <c r="C12" s="20" t="s">
        <v>222</v>
      </c>
      <c r="D12" s="67" t="s">
        <v>98</v>
      </c>
      <c r="E12" s="68">
        <v>1</v>
      </c>
      <c r="F12" s="9"/>
      <c r="G12" s="9"/>
      <c r="H12" s="9"/>
      <c r="I12" s="9"/>
      <c r="J12" s="7"/>
      <c r="K12" s="7"/>
      <c r="L12" s="31">
        <f t="shared" si="0"/>
        <v>0</v>
      </c>
    </row>
    <row r="13" spans="1:26" s="4" customFormat="1" ht="30" x14ac:dyDescent="0.25">
      <c r="B13" s="32">
        <v>1.3</v>
      </c>
      <c r="C13" s="19" t="s">
        <v>230</v>
      </c>
      <c r="D13" s="7"/>
      <c r="E13" s="9"/>
      <c r="F13" s="9"/>
      <c r="G13" s="9"/>
      <c r="H13" s="9"/>
      <c r="I13" s="9"/>
      <c r="J13" s="7"/>
      <c r="K13" s="7"/>
      <c r="L13" s="31"/>
    </row>
    <row r="14" spans="1:26" s="4" customFormat="1" ht="15.75" x14ac:dyDescent="0.25">
      <c r="B14" s="32" t="s">
        <v>226</v>
      </c>
      <c r="C14" s="20" t="s">
        <v>221</v>
      </c>
      <c r="D14" s="7" t="s">
        <v>8</v>
      </c>
      <c r="E14" s="9">
        <v>120</v>
      </c>
      <c r="F14" s="9"/>
      <c r="G14" s="9"/>
      <c r="H14" s="9"/>
      <c r="I14" s="9"/>
      <c r="J14" s="7"/>
      <c r="K14" s="7"/>
      <c r="L14" s="31">
        <f t="shared" si="0"/>
        <v>0</v>
      </c>
    </row>
    <row r="15" spans="1:26" s="4" customFormat="1" ht="15.75" x14ac:dyDescent="0.25">
      <c r="B15" s="32" t="s">
        <v>227</v>
      </c>
      <c r="C15" s="20" t="s">
        <v>222</v>
      </c>
      <c r="D15" s="67" t="s">
        <v>98</v>
      </c>
      <c r="E15" s="68">
        <v>1</v>
      </c>
      <c r="F15" s="9"/>
      <c r="G15" s="9"/>
      <c r="H15" s="9"/>
      <c r="I15" s="9"/>
      <c r="J15" s="7"/>
      <c r="K15" s="7"/>
      <c r="L15" s="31">
        <f t="shared" si="0"/>
        <v>0</v>
      </c>
    </row>
    <row r="16" spans="1:26" s="4" customFormat="1" ht="30" x14ac:dyDescent="0.25">
      <c r="B16" s="32">
        <v>1.4</v>
      </c>
      <c r="C16" s="19" t="s">
        <v>228</v>
      </c>
      <c r="D16" s="7"/>
      <c r="E16" s="9"/>
      <c r="F16" s="9"/>
      <c r="G16" s="9"/>
      <c r="H16" s="9"/>
      <c r="I16" s="9"/>
      <c r="J16" s="7"/>
      <c r="K16" s="7"/>
      <c r="L16" s="31"/>
    </row>
    <row r="17" spans="2:12" s="4" customFormat="1" ht="15.75" x14ac:dyDescent="0.25">
      <c r="B17" s="32" t="s">
        <v>231</v>
      </c>
      <c r="C17" s="20" t="s">
        <v>229</v>
      </c>
      <c r="D17" s="7" t="s">
        <v>8</v>
      </c>
      <c r="E17" s="48">
        <v>711</v>
      </c>
      <c r="F17" s="9"/>
      <c r="G17" s="9"/>
      <c r="H17" s="9"/>
      <c r="I17" s="9"/>
      <c r="J17" s="7"/>
      <c r="K17" s="7"/>
      <c r="L17" s="31">
        <f t="shared" si="0"/>
        <v>0</v>
      </c>
    </row>
    <row r="18" spans="2:12" s="4" customFormat="1" ht="15.75" x14ac:dyDescent="0.25">
      <c r="B18" s="32" t="s">
        <v>232</v>
      </c>
      <c r="C18" s="20" t="s">
        <v>222</v>
      </c>
      <c r="D18" s="67" t="s">
        <v>98</v>
      </c>
      <c r="E18" s="68">
        <v>1</v>
      </c>
      <c r="F18" s="9"/>
      <c r="G18" s="9"/>
      <c r="H18" s="9"/>
      <c r="I18" s="9"/>
      <c r="J18" s="7"/>
      <c r="K18" s="7"/>
      <c r="L18" s="31">
        <f t="shared" si="0"/>
        <v>0</v>
      </c>
    </row>
    <row r="19" spans="2:12" s="4" customFormat="1" ht="30" x14ac:dyDescent="0.25">
      <c r="B19" s="32">
        <v>1.5</v>
      </c>
      <c r="C19" s="19" t="s">
        <v>235</v>
      </c>
      <c r="D19" s="7"/>
      <c r="E19" s="9"/>
      <c r="F19" s="9"/>
      <c r="G19" s="9"/>
      <c r="H19" s="9"/>
      <c r="I19" s="9"/>
      <c r="J19" s="7"/>
      <c r="K19" s="7"/>
      <c r="L19" s="31"/>
    </row>
    <row r="20" spans="2:12" s="4" customFormat="1" ht="15.75" x14ac:dyDescent="0.25">
      <c r="B20" s="32" t="s">
        <v>233</v>
      </c>
      <c r="C20" s="20" t="s">
        <v>221</v>
      </c>
      <c r="D20" s="7" t="s">
        <v>8</v>
      </c>
      <c r="E20" s="9">
        <v>40</v>
      </c>
      <c r="F20" s="9"/>
      <c r="G20" s="9"/>
      <c r="H20" s="9"/>
      <c r="I20" s="9"/>
      <c r="J20" s="7"/>
      <c r="K20" s="7"/>
      <c r="L20" s="31">
        <f t="shared" si="0"/>
        <v>0</v>
      </c>
    </row>
    <row r="21" spans="2:12" s="4" customFormat="1" ht="15.75" x14ac:dyDescent="0.25">
      <c r="B21" s="32" t="s">
        <v>234</v>
      </c>
      <c r="C21" s="20" t="s">
        <v>222</v>
      </c>
      <c r="D21" s="67" t="s">
        <v>98</v>
      </c>
      <c r="E21" s="68">
        <v>1</v>
      </c>
      <c r="F21" s="9"/>
      <c r="G21" s="9"/>
      <c r="H21" s="9"/>
      <c r="I21" s="9"/>
      <c r="J21" s="7"/>
      <c r="K21" s="7"/>
      <c r="L21" s="31">
        <f t="shared" si="0"/>
        <v>0</v>
      </c>
    </row>
    <row r="22" spans="2:12" s="4" customFormat="1" ht="15.75" x14ac:dyDescent="0.25">
      <c r="B22" s="32">
        <v>1.6</v>
      </c>
      <c r="C22" s="19" t="s">
        <v>238</v>
      </c>
      <c r="D22" s="7"/>
      <c r="E22" s="9"/>
      <c r="F22" s="9"/>
      <c r="G22" s="9"/>
      <c r="H22" s="9"/>
      <c r="I22" s="9"/>
      <c r="J22" s="7"/>
      <c r="K22" s="7"/>
      <c r="L22" s="31"/>
    </row>
    <row r="23" spans="2:12" s="4" customFormat="1" ht="15.75" x14ac:dyDescent="0.25">
      <c r="B23" s="32" t="s">
        <v>236</v>
      </c>
      <c r="C23" s="20" t="s">
        <v>229</v>
      </c>
      <c r="D23" s="7" t="s">
        <v>8</v>
      </c>
      <c r="E23" s="9">
        <v>3939</v>
      </c>
      <c r="F23" s="9"/>
      <c r="G23" s="9"/>
      <c r="H23" s="9"/>
      <c r="I23" s="9"/>
      <c r="J23" s="7"/>
      <c r="K23" s="7"/>
      <c r="L23" s="31">
        <f t="shared" si="0"/>
        <v>0</v>
      </c>
    </row>
    <row r="24" spans="2:12" s="4" customFormat="1" ht="15.75" x14ac:dyDescent="0.25">
      <c r="B24" s="32" t="s">
        <v>237</v>
      </c>
      <c r="C24" s="20" t="s">
        <v>222</v>
      </c>
      <c r="D24" s="67" t="s">
        <v>98</v>
      </c>
      <c r="E24" s="68">
        <v>1</v>
      </c>
      <c r="F24" s="9"/>
      <c r="G24" s="9"/>
      <c r="H24" s="9"/>
      <c r="I24" s="9"/>
      <c r="J24" s="7"/>
      <c r="K24" s="7"/>
      <c r="L24" s="31">
        <f t="shared" si="0"/>
        <v>0</v>
      </c>
    </row>
    <row r="25" spans="2:12" s="4" customFormat="1" ht="15.75" x14ac:dyDescent="0.25">
      <c r="B25" s="30">
        <v>2</v>
      </c>
      <c r="C25" s="18" t="s">
        <v>239</v>
      </c>
      <c r="D25" s="7"/>
      <c r="E25" s="26"/>
      <c r="F25" s="9"/>
      <c r="G25" s="9"/>
      <c r="H25" s="9"/>
      <c r="I25" s="9"/>
      <c r="J25" s="7"/>
      <c r="K25" s="7"/>
      <c r="L25" s="31"/>
    </row>
    <row r="26" spans="2:12" s="4" customFormat="1" ht="15.75" x14ac:dyDescent="0.25">
      <c r="B26" s="32">
        <v>2.1</v>
      </c>
      <c r="C26" s="20" t="s">
        <v>240</v>
      </c>
      <c r="D26" s="7" t="s">
        <v>16</v>
      </c>
      <c r="E26" s="26">
        <v>37</v>
      </c>
      <c r="F26" s="9"/>
      <c r="G26" s="9"/>
      <c r="H26" s="9"/>
      <c r="I26" s="9"/>
      <c r="J26" s="7"/>
      <c r="K26" s="7"/>
      <c r="L26" s="31">
        <f t="shared" si="0"/>
        <v>0</v>
      </c>
    </row>
    <row r="27" spans="2:12" s="4" customFormat="1" ht="15.75" x14ac:dyDescent="0.25">
      <c r="B27" s="30">
        <v>3</v>
      </c>
      <c r="C27" s="18" t="s">
        <v>241</v>
      </c>
      <c r="D27" s="7"/>
      <c r="E27" s="9"/>
      <c r="F27" s="9"/>
      <c r="G27" s="9"/>
      <c r="H27" s="9"/>
      <c r="I27" s="9"/>
      <c r="J27" s="7"/>
      <c r="K27" s="7"/>
      <c r="L27" s="31"/>
    </row>
    <row r="28" spans="2:12" s="4" customFormat="1" ht="60" x14ac:dyDescent="0.25">
      <c r="B28" s="32">
        <v>3.1</v>
      </c>
      <c r="C28" s="20" t="s">
        <v>242</v>
      </c>
      <c r="D28" s="7" t="s">
        <v>8</v>
      </c>
      <c r="E28" s="50">
        <f>1.1*2.2*2</f>
        <v>4.8400000000000007</v>
      </c>
      <c r="F28" s="9"/>
      <c r="G28" s="9"/>
      <c r="H28" s="9"/>
      <c r="I28" s="9"/>
      <c r="J28" s="7"/>
      <c r="K28" s="7"/>
      <c r="L28" s="31">
        <f t="shared" si="0"/>
        <v>0</v>
      </c>
    </row>
    <row r="29" spans="2:12" s="4" customFormat="1" ht="75" x14ac:dyDescent="0.25">
      <c r="B29" s="32">
        <v>3.2</v>
      </c>
      <c r="C29" s="20" t="s">
        <v>243</v>
      </c>
      <c r="D29" s="7" t="s">
        <v>8</v>
      </c>
      <c r="E29" s="50">
        <f>1*2.2*2+0.9*2.2*5+0.7*2.2</f>
        <v>15.84</v>
      </c>
      <c r="F29" s="9"/>
      <c r="G29" s="9"/>
      <c r="H29" s="9"/>
      <c r="I29" s="9"/>
      <c r="J29" s="7"/>
      <c r="K29" s="7"/>
      <c r="L29" s="31">
        <f t="shared" si="0"/>
        <v>0</v>
      </c>
    </row>
    <row r="30" spans="2:12" s="4" customFormat="1" ht="45" x14ac:dyDescent="0.25">
      <c r="B30" s="32">
        <v>3.3</v>
      </c>
      <c r="C30" s="20" t="s">
        <v>244</v>
      </c>
      <c r="D30" s="7" t="s">
        <v>8</v>
      </c>
      <c r="E30" s="50">
        <v>99</v>
      </c>
      <c r="F30" s="9"/>
      <c r="G30" s="9"/>
      <c r="H30" s="9"/>
      <c r="I30" s="9"/>
      <c r="J30" s="7"/>
      <c r="K30" s="7"/>
      <c r="L30" s="31">
        <f t="shared" si="0"/>
        <v>0</v>
      </c>
    </row>
    <row r="31" spans="2:12" s="4" customFormat="1" ht="30" x14ac:dyDescent="0.25">
      <c r="B31" s="32">
        <v>3.4</v>
      </c>
      <c r="C31" s="20" t="s">
        <v>245</v>
      </c>
      <c r="D31" s="7" t="s">
        <v>8</v>
      </c>
      <c r="E31" s="50">
        <f>15*5</f>
        <v>75</v>
      </c>
      <c r="F31" s="9"/>
      <c r="G31" s="9"/>
      <c r="H31" s="9"/>
      <c r="I31" s="9"/>
      <c r="J31" s="7"/>
      <c r="K31" s="7"/>
      <c r="L31" s="31">
        <f t="shared" si="0"/>
        <v>0</v>
      </c>
    </row>
    <row r="32" spans="2:12" s="4" customFormat="1" ht="30" x14ac:dyDescent="0.25">
      <c r="B32" s="32">
        <v>3.5</v>
      </c>
      <c r="C32" s="19" t="s">
        <v>246</v>
      </c>
      <c r="D32" s="7" t="s">
        <v>8</v>
      </c>
      <c r="E32" s="9">
        <f>58.65+0.9</f>
        <v>59.55</v>
      </c>
      <c r="F32" s="9"/>
      <c r="G32" s="9"/>
      <c r="H32" s="9"/>
      <c r="I32" s="9"/>
      <c r="J32" s="7"/>
      <c r="K32" s="7"/>
      <c r="L32" s="31">
        <f t="shared" si="0"/>
        <v>0</v>
      </c>
    </row>
    <row r="33" spans="2:12" s="4" customFormat="1" ht="15.75" x14ac:dyDescent="0.25">
      <c r="B33" s="69">
        <v>4</v>
      </c>
      <c r="C33" s="18" t="s">
        <v>247</v>
      </c>
      <c r="D33" s="7"/>
      <c r="E33" s="50"/>
      <c r="F33" s="9"/>
      <c r="G33" s="9"/>
      <c r="H33" s="9"/>
      <c r="I33" s="9"/>
      <c r="J33" s="7"/>
      <c r="K33" s="7"/>
      <c r="L33" s="31"/>
    </row>
    <row r="34" spans="2:12" s="4" customFormat="1" ht="30" x14ac:dyDescent="0.25">
      <c r="B34" s="32">
        <v>4.0999999999999996</v>
      </c>
      <c r="C34" s="20" t="s">
        <v>249</v>
      </c>
      <c r="D34" s="7" t="s">
        <v>248</v>
      </c>
      <c r="E34" s="9">
        <v>3648</v>
      </c>
      <c r="F34" s="9"/>
      <c r="G34" s="9"/>
      <c r="H34" s="9"/>
      <c r="I34" s="9"/>
      <c r="J34" s="7"/>
      <c r="K34" s="7"/>
      <c r="L34" s="31">
        <f t="shared" si="0"/>
        <v>0</v>
      </c>
    </row>
    <row r="35" spans="2:12" s="4" customFormat="1" ht="15.75" x14ac:dyDescent="0.25">
      <c r="B35" s="32">
        <v>4.2</v>
      </c>
      <c r="C35" s="20" t="s">
        <v>250</v>
      </c>
      <c r="D35" s="7" t="s">
        <v>8</v>
      </c>
      <c r="E35" s="26">
        <v>40</v>
      </c>
      <c r="F35" s="9"/>
      <c r="G35" s="9"/>
      <c r="H35" s="9"/>
      <c r="I35" s="9"/>
      <c r="J35" s="7"/>
      <c r="K35" s="7"/>
      <c r="L35" s="31">
        <f t="shared" si="0"/>
        <v>0</v>
      </c>
    </row>
    <row r="36" spans="2:12" s="4" customFormat="1" ht="15.75" x14ac:dyDescent="0.25">
      <c r="B36" s="32">
        <v>4.3</v>
      </c>
      <c r="C36" s="20" t="s">
        <v>251</v>
      </c>
      <c r="D36" s="7" t="s">
        <v>8</v>
      </c>
      <c r="E36" s="26">
        <v>40</v>
      </c>
      <c r="F36" s="9"/>
      <c r="G36" s="9"/>
      <c r="H36" s="9"/>
      <c r="I36" s="9"/>
      <c r="J36" s="7"/>
      <c r="K36" s="7"/>
      <c r="L36" s="31">
        <f t="shared" si="0"/>
        <v>0</v>
      </c>
    </row>
    <row r="37" spans="2:12" s="4" customFormat="1" ht="15.75" x14ac:dyDescent="0.25">
      <c r="B37" s="32">
        <v>4.4000000000000004</v>
      </c>
      <c r="C37" s="20" t="s">
        <v>252</v>
      </c>
      <c r="D37" s="7" t="s">
        <v>50</v>
      </c>
      <c r="E37" s="26">
        <v>51</v>
      </c>
      <c r="F37" s="9"/>
      <c r="G37" s="9"/>
      <c r="H37" s="9"/>
      <c r="I37" s="9"/>
      <c r="J37" s="7"/>
      <c r="K37" s="7"/>
      <c r="L37" s="31">
        <f t="shared" si="0"/>
        <v>0</v>
      </c>
    </row>
    <row r="38" spans="2:12" s="4" customFormat="1" ht="15.75" x14ac:dyDescent="0.25">
      <c r="B38" s="69">
        <v>5</v>
      </c>
      <c r="C38" s="18" t="s">
        <v>253</v>
      </c>
      <c r="D38" s="7"/>
      <c r="E38" s="24"/>
      <c r="F38" s="9"/>
      <c r="G38" s="9"/>
      <c r="H38" s="9"/>
      <c r="I38" s="9"/>
      <c r="J38" s="7"/>
      <c r="K38" s="7"/>
      <c r="L38" s="31"/>
    </row>
    <row r="39" spans="2:12" s="4" customFormat="1" ht="15.75" x14ac:dyDescent="0.25">
      <c r="B39" s="32">
        <v>5.0999999999999996</v>
      </c>
      <c r="C39" s="20" t="s">
        <v>254</v>
      </c>
      <c r="D39" s="7" t="s">
        <v>8</v>
      </c>
      <c r="E39" s="24">
        <v>525</v>
      </c>
      <c r="F39" s="9"/>
      <c r="G39" s="9"/>
      <c r="H39" s="9"/>
      <c r="I39" s="9"/>
      <c r="J39" s="7"/>
      <c r="K39" s="7"/>
      <c r="L39" s="31">
        <f t="shared" si="0"/>
        <v>0</v>
      </c>
    </row>
    <row r="40" spans="2:12" s="4" customFormat="1" ht="15.75" x14ac:dyDescent="0.25">
      <c r="B40" s="32">
        <v>5.2</v>
      </c>
      <c r="C40" s="20" t="s">
        <v>255</v>
      </c>
      <c r="D40" s="7" t="s">
        <v>248</v>
      </c>
      <c r="E40" s="24">
        <v>525</v>
      </c>
      <c r="F40" s="9"/>
      <c r="G40" s="9"/>
      <c r="H40" s="9"/>
      <c r="I40" s="9"/>
      <c r="J40" s="7"/>
      <c r="K40" s="7"/>
      <c r="L40" s="31">
        <f t="shared" si="0"/>
        <v>0</v>
      </c>
    </row>
    <row r="41" spans="2:12" s="4" customFormat="1" ht="15.75" x14ac:dyDescent="0.25">
      <c r="B41" s="69">
        <v>6</v>
      </c>
      <c r="C41" s="18" t="s">
        <v>256</v>
      </c>
      <c r="D41" s="7"/>
      <c r="E41" s="26"/>
      <c r="F41" s="9"/>
      <c r="G41" s="9"/>
      <c r="H41" s="9"/>
      <c r="I41" s="9"/>
      <c r="J41" s="7"/>
      <c r="K41" s="7"/>
      <c r="L41" s="31"/>
    </row>
    <row r="42" spans="2:12" s="4" customFormat="1" ht="15.75" x14ac:dyDescent="0.25">
      <c r="B42" s="32">
        <v>6.1</v>
      </c>
      <c r="C42" s="20" t="s">
        <v>257</v>
      </c>
      <c r="D42" s="7" t="s">
        <v>50</v>
      </c>
      <c r="E42" s="26">
        <f>E43+E44+E45+E46</f>
        <v>293.2</v>
      </c>
      <c r="F42" s="9"/>
      <c r="G42" s="9"/>
      <c r="H42" s="9"/>
      <c r="I42" s="9"/>
      <c r="J42" s="7"/>
      <c r="K42" s="7"/>
      <c r="L42" s="31">
        <f t="shared" si="0"/>
        <v>0</v>
      </c>
    </row>
    <row r="43" spans="2:12" s="4" customFormat="1" ht="15.75" x14ac:dyDescent="0.25">
      <c r="B43" s="32" t="s">
        <v>258</v>
      </c>
      <c r="C43" s="20" t="s">
        <v>260</v>
      </c>
      <c r="D43" s="7" t="s">
        <v>50</v>
      </c>
      <c r="E43" s="9">
        <v>33</v>
      </c>
      <c r="F43" s="9"/>
      <c r="G43" s="9"/>
      <c r="H43" s="9"/>
      <c r="I43" s="9"/>
      <c r="J43" s="7"/>
      <c r="K43" s="7"/>
      <c r="L43" s="31">
        <f t="shared" si="0"/>
        <v>0</v>
      </c>
    </row>
    <row r="44" spans="2:12" s="4" customFormat="1" ht="15.75" x14ac:dyDescent="0.25">
      <c r="B44" s="32" t="s">
        <v>259</v>
      </c>
      <c r="C44" s="20" t="s">
        <v>261</v>
      </c>
      <c r="D44" s="7" t="s">
        <v>50</v>
      </c>
      <c r="E44" s="9">
        <v>156</v>
      </c>
      <c r="F44" s="9"/>
      <c r="G44" s="9"/>
      <c r="H44" s="9"/>
      <c r="I44" s="9"/>
      <c r="J44" s="7"/>
      <c r="K44" s="7"/>
      <c r="L44" s="31">
        <f t="shared" si="0"/>
        <v>0</v>
      </c>
    </row>
    <row r="45" spans="2:12" s="4" customFormat="1" ht="15.75" x14ac:dyDescent="0.25">
      <c r="B45" s="32" t="s">
        <v>272</v>
      </c>
      <c r="C45" s="20" t="s">
        <v>262</v>
      </c>
      <c r="D45" s="7" t="s">
        <v>50</v>
      </c>
      <c r="E45" s="9">
        <v>52.1</v>
      </c>
      <c r="F45" s="9"/>
      <c r="G45" s="9"/>
      <c r="H45" s="9"/>
      <c r="I45" s="9"/>
      <c r="J45" s="7"/>
      <c r="K45" s="7"/>
      <c r="L45" s="31">
        <f t="shared" si="0"/>
        <v>0</v>
      </c>
    </row>
    <row r="46" spans="2:12" s="4" customFormat="1" ht="15.75" x14ac:dyDescent="0.25">
      <c r="B46" s="32" t="s">
        <v>273</v>
      </c>
      <c r="C46" s="20" t="s">
        <v>263</v>
      </c>
      <c r="D46" s="7" t="s">
        <v>50</v>
      </c>
      <c r="E46" s="9">
        <v>52.1</v>
      </c>
      <c r="F46" s="9"/>
      <c r="G46" s="9"/>
      <c r="H46" s="9"/>
      <c r="I46" s="9"/>
      <c r="J46" s="7"/>
      <c r="K46" s="7"/>
      <c r="L46" s="31">
        <f t="shared" si="0"/>
        <v>0</v>
      </c>
    </row>
    <row r="47" spans="2:12" s="4" customFormat="1" ht="15.75" x14ac:dyDescent="0.25">
      <c r="B47" s="32" t="s">
        <v>274</v>
      </c>
      <c r="C47" s="20" t="s">
        <v>264</v>
      </c>
      <c r="D47" s="7" t="s">
        <v>265</v>
      </c>
      <c r="E47" s="24">
        <v>6</v>
      </c>
      <c r="F47" s="9"/>
      <c r="G47" s="9"/>
      <c r="H47" s="9"/>
      <c r="I47" s="9"/>
      <c r="J47" s="7"/>
      <c r="K47" s="7"/>
      <c r="L47" s="31">
        <f t="shared" si="0"/>
        <v>0</v>
      </c>
    </row>
    <row r="48" spans="2:12" s="4" customFormat="1" ht="15.75" x14ac:dyDescent="0.25">
      <c r="B48" s="32" t="s">
        <v>275</v>
      </c>
      <c r="C48" s="20" t="s">
        <v>266</v>
      </c>
      <c r="D48" s="7" t="s">
        <v>265</v>
      </c>
      <c r="E48" s="9">
        <v>6</v>
      </c>
      <c r="F48" s="9"/>
      <c r="G48" s="9"/>
      <c r="H48" s="9"/>
      <c r="I48" s="9"/>
      <c r="J48" s="7"/>
      <c r="K48" s="7"/>
      <c r="L48" s="31">
        <f t="shared" si="0"/>
        <v>0</v>
      </c>
    </row>
    <row r="49" spans="2:12" s="4" customFormat="1" ht="30" x14ac:dyDescent="0.25">
      <c r="B49" s="32" t="s">
        <v>276</v>
      </c>
      <c r="C49" s="20" t="s">
        <v>267</v>
      </c>
      <c r="D49" s="7" t="s">
        <v>265</v>
      </c>
      <c r="E49" s="9">
        <v>2</v>
      </c>
      <c r="F49" s="9"/>
      <c r="G49" s="9"/>
      <c r="H49" s="9"/>
      <c r="I49" s="9"/>
      <c r="J49" s="7"/>
      <c r="K49" s="7"/>
      <c r="L49" s="31">
        <f t="shared" si="0"/>
        <v>0</v>
      </c>
    </row>
    <row r="50" spans="2:12" s="4" customFormat="1" ht="15.75" x14ac:dyDescent="0.25">
      <c r="B50" s="32" t="s">
        <v>277</v>
      </c>
      <c r="C50" s="20" t="s">
        <v>269</v>
      </c>
      <c r="D50" s="7" t="s">
        <v>265</v>
      </c>
      <c r="E50" s="9">
        <v>6</v>
      </c>
      <c r="F50" s="9"/>
      <c r="G50" s="9"/>
      <c r="H50" s="9"/>
      <c r="I50" s="9"/>
      <c r="J50" s="7"/>
      <c r="K50" s="7"/>
      <c r="L50" s="31">
        <f t="shared" si="0"/>
        <v>0</v>
      </c>
    </row>
    <row r="51" spans="2:12" s="4" customFormat="1" ht="15.75" x14ac:dyDescent="0.25">
      <c r="B51" s="32" t="s">
        <v>278</v>
      </c>
      <c r="C51" s="20" t="s">
        <v>270</v>
      </c>
      <c r="D51" s="7" t="s">
        <v>265</v>
      </c>
      <c r="E51" s="9">
        <v>12</v>
      </c>
      <c r="F51" s="9"/>
      <c r="G51" s="9"/>
      <c r="H51" s="9"/>
      <c r="I51" s="9"/>
      <c r="J51" s="7"/>
      <c r="K51" s="7"/>
      <c r="L51" s="31">
        <f t="shared" si="0"/>
        <v>0</v>
      </c>
    </row>
    <row r="52" spans="2:12" s="4" customFormat="1" ht="15.75" x14ac:dyDescent="0.25">
      <c r="B52" s="32" t="s">
        <v>279</v>
      </c>
      <c r="C52" s="20" t="s">
        <v>271</v>
      </c>
      <c r="D52" s="7" t="s">
        <v>98</v>
      </c>
      <c r="E52" s="24">
        <v>1</v>
      </c>
      <c r="F52" s="9"/>
      <c r="G52" s="9"/>
      <c r="H52" s="9"/>
      <c r="I52" s="9"/>
      <c r="J52" s="7"/>
      <c r="K52" s="7"/>
      <c r="L52" s="31">
        <f t="shared" si="0"/>
        <v>0</v>
      </c>
    </row>
    <row r="53" spans="2:12" s="4" customFormat="1" ht="30" x14ac:dyDescent="0.25">
      <c r="B53" s="32">
        <v>6.2</v>
      </c>
      <c r="C53" s="20" t="s">
        <v>280</v>
      </c>
      <c r="D53" s="7" t="s">
        <v>8</v>
      </c>
      <c r="E53" s="9">
        <v>15</v>
      </c>
      <c r="F53" s="9"/>
      <c r="G53" s="9"/>
      <c r="H53" s="9"/>
      <c r="I53" s="9"/>
      <c r="J53" s="7"/>
      <c r="K53" s="7"/>
      <c r="L53" s="31">
        <f t="shared" si="0"/>
        <v>0</v>
      </c>
    </row>
    <row r="54" spans="2:12" s="4" customFormat="1" ht="15.75" x14ac:dyDescent="0.25">
      <c r="B54" s="69">
        <v>7</v>
      </c>
      <c r="C54" s="18" t="s">
        <v>281</v>
      </c>
      <c r="D54" s="7"/>
      <c r="E54" s="26"/>
      <c r="F54" s="9"/>
      <c r="G54" s="9"/>
      <c r="H54" s="9"/>
      <c r="I54" s="9"/>
      <c r="J54" s="7"/>
      <c r="K54" s="7"/>
      <c r="L54" s="31"/>
    </row>
    <row r="55" spans="2:12" s="4" customFormat="1" ht="15.75" x14ac:dyDescent="0.25">
      <c r="B55" s="32">
        <v>7.1</v>
      </c>
      <c r="C55" s="20" t="s">
        <v>282</v>
      </c>
      <c r="D55" s="7" t="s">
        <v>265</v>
      </c>
      <c r="E55" s="24">
        <v>1</v>
      </c>
      <c r="F55" s="9"/>
      <c r="G55" s="9"/>
      <c r="H55" s="9"/>
      <c r="I55" s="9"/>
      <c r="J55" s="7"/>
      <c r="K55" s="7"/>
      <c r="L55" s="31">
        <f t="shared" si="0"/>
        <v>0</v>
      </c>
    </row>
    <row r="56" spans="2:12" s="4" customFormat="1" ht="15.75" x14ac:dyDescent="0.25">
      <c r="B56" s="32">
        <v>7.2</v>
      </c>
      <c r="C56" s="20" t="s">
        <v>283</v>
      </c>
      <c r="D56" s="7" t="s">
        <v>265</v>
      </c>
      <c r="E56" s="24">
        <v>1</v>
      </c>
      <c r="F56" s="9"/>
      <c r="G56" s="9"/>
      <c r="H56" s="9"/>
      <c r="I56" s="9"/>
      <c r="J56" s="7"/>
      <c r="K56" s="7"/>
      <c r="L56" s="31">
        <f t="shared" si="0"/>
        <v>0</v>
      </c>
    </row>
    <row r="57" spans="2:12" s="4" customFormat="1" ht="30" x14ac:dyDescent="0.25">
      <c r="B57" s="32">
        <v>7.3</v>
      </c>
      <c r="C57" s="20" t="s">
        <v>284</v>
      </c>
      <c r="D57" s="7" t="s">
        <v>265</v>
      </c>
      <c r="E57" s="24">
        <v>1</v>
      </c>
      <c r="F57" s="9"/>
      <c r="G57" s="9"/>
      <c r="H57" s="9"/>
      <c r="I57" s="9"/>
      <c r="J57" s="7"/>
      <c r="K57" s="7"/>
      <c r="L57" s="31">
        <f t="shared" si="0"/>
        <v>0</v>
      </c>
    </row>
    <row r="58" spans="2:12" s="4" customFormat="1" ht="15.75" x14ac:dyDescent="0.25">
      <c r="B58" s="32">
        <v>7.4</v>
      </c>
      <c r="C58" s="20" t="s">
        <v>286</v>
      </c>
      <c r="D58" s="7" t="s">
        <v>265</v>
      </c>
      <c r="E58" s="24">
        <v>1</v>
      </c>
      <c r="F58" s="9"/>
      <c r="G58" s="9"/>
      <c r="H58" s="9"/>
      <c r="I58" s="9"/>
      <c r="J58" s="7"/>
      <c r="K58" s="7"/>
      <c r="L58" s="31">
        <f t="shared" si="0"/>
        <v>0</v>
      </c>
    </row>
    <row r="59" spans="2:12" s="4" customFormat="1" ht="15.75" x14ac:dyDescent="0.25">
      <c r="B59" s="32">
        <v>7.5</v>
      </c>
      <c r="C59" s="20" t="s">
        <v>287</v>
      </c>
      <c r="D59" s="7" t="s">
        <v>265</v>
      </c>
      <c r="E59" s="24">
        <v>1</v>
      </c>
      <c r="F59" s="9"/>
      <c r="G59" s="9"/>
      <c r="H59" s="9"/>
      <c r="I59" s="9"/>
      <c r="J59" s="7"/>
      <c r="K59" s="7"/>
      <c r="L59" s="31">
        <f t="shared" si="0"/>
        <v>0</v>
      </c>
    </row>
    <row r="60" spans="2:12" s="4" customFormat="1" ht="15.75" x14ac:dyDescent="0.25">
      <c r="B60" s="32">
        <v>7.6</v>
      </c>
      <c r="C60" s="20" t="s">
        <v>288</v>
      </c>
      <c r="D60" s="7" t="s">
        <v>265</v>
      </c>
      <c r="E60" s="24">
        <v>1</v>
      </c>
      <c r="F60" s="9"/>
      <c r="G60" s="9"/>
      <c r="H60" s="9"/>
      <c r="I60" s="9"/>
      <c r="J60" s="7"/>
      <c r="K60" s="7"/>
      <c r="L60" s="31">
        <f t="shared" si="0"/>
        <v>0</v>
      </c>
    </row>
    <row r="61" spans="2:12" s="4" customFormat="1" ht="15.75" x14ac:dyDescent="0.25">
      <c r="B61" s="32">
        <v>7.7</v>
      </c>
      <c r="C61" s="20" t="s">
        <v>289</v>
      </c>
      <c r="D61" s="7" t="s">
        <v>265</v>
      </c>
      <c r="E61" s="24">
        <v>3</v>
      </c>
      <c r="F61" s="9"/>
      <c r="G61" s="9"/>
      <c r="H61" s="9"/>
      <c r="I61" s="9"/>
      <c r="J61" s="7"/>
      <c r="K61" s="7"/>
      <c r="L61" s="31">
        <f t="shared" si="0"/>
        <v>0</v>
      </c>
    </row>
    <row r="62" spans="2:12" s="4" customFormat="1" ht="15.75" x14ac:dyDescent="0.25">
      <c r="B62" s="69">
        <v>8</v>
      </c>
      <c r="C62" s="18" t="s">
        <v>290</v>
      </c>
      <c r="D62" s="7"/>
      <c r="E62" s="26"/>
      <c r="F62" s="9"/>
      <c r="G62" s="9"/>
      <c r="H62" s="9"/>
      <c r="I62" s="9"/>
      <c r="J62" s="7"/>
      <c r="K62" s="7"/>
      <c r="L62" s="31"/>
    </row>
    <row r="63" spans="2:12" s="4" customFormat="1" ht="30" x14ac:dyDescent="0.25">
      <c r="B63" s="32">
        <v>8.1</v>
      </c>
      <c r="C63" s="20" t="s">
        <v>291</v>
      </c>
      <c r="D63" s="7" t="s">
        <v>265</v>
      </c>
      <c r="E63" s="24">
        <v>32</v>
      </c>
      <c r="F63" s="9"/>
      <c r="G63" s="9"/>
      <c r="H63" s="9"/>
      <c r="I63" s="9"/>
      <c r="J63" s="7"/>
      <c r="K63" s="7"/>
      <c r="L63" s="31">
        <f t="shared" si="0"/>
        <v>0</v>
      </c>
    </row>
    <row r="64" spans="2:12" s="4" customFormat="1" ht="15.75" x14ac:dyDescent="0.25">
      <c r="B64" s="32">
        <v>8.1999999999999993</v>
      </c>
      <c r="C64" s="20" t="s">
        <v>292</v>
      </c>
      <c r="D64" s="7" t="s">
        <v>265</v>
      </c>
      <c r="E64" s="24">
        <v>1</v>
      </c>
      <c r="F64" s="9"/>
      <c r="G64" s="9"/>
      <c r="H64" s="9"/>
      <c r="I64" s="9"/>
      <c r="J64" s="7"/>
      <c r="K64" s="7"/>
      <c r="L64" s="31">
        <f t="shared" si="0"/>
        <v>0</v>
      </c>
    </row>
    <row r="65" spans="2:12" s="4" customFormat="1" ht="15.75" x14ac:dyDescent="0.25">
      <c r="B65" s="69">
        <v>9</v>
      </c>
      <c r="C65" s="18" t="s">
        <v>293</v>
      </c>
      <c r="D65" s="7"/>
      <c r="E65" s="26"/>
      <c r="F65" s="9"/>
      <c r="G65" s="9"/>
      <c r="H65" s="9"/>
      <c r="I65" s="9"/>
      <c r="J65" s="7"/>
      <c r="K65" s="7"/>
      <c r="L65" s="31"/>
    </row>
    <row r="66" spans="2:12" s="4" customFormat="1" ht="30" x14ac:dyDescent="0.25">
      <c r="B66" s="32">
        <v>9.1</v>
      </c>
      <c r="C66" s="20" t="s">
        <v>294</v>
      </c>
      <c r="D66" s="7" t="s">
        <v>265</v>
      </c>
      <c r="E66" s="24">
        <v>11</v>
      </c>
      <c r="F66" s="9"/>
      <c r="G66" s="9"/>
      <c r="H66" s="9"/>
      <c r="I66" s="9"/>
      <c r="J66" s="7"/>
      <c r="K66" s="7"/>
      <c r="L66" s="31">
        <f t="shared" si="0"/>
        <v>0</v>
      </c>
    </row>
    <row r="67" spans="2:12" s="4" customFormat="1" ht="30" x14ac:dyDescent="0.25">
      <c r="B67" s="70">
        <v>9.1999999999999993</v>
      </c>
      <c r="C67" s="20" t="s">
        <v>295</v>
      </c>
      <c r="D67" s="7" t="s">
        <v>265</v>
      </c>
      <c r="E67" s="24">
        <v>11</v>
      </c>
      <c r="F67" s="9"/>
      <c r="G67" s="9"/>
      <c r="H67" s="9"/>
      <c r="I67" s="9"/>
      <c r="J67" s="7"/>
      <c r="K67" s="7"/>
      <c r="L67" s="31">
        <f t="shared" si="0"/>
        <v>0</v>
      </c>
    </row>
    <row r="68" spans="2:12" s="4" customFormat="1" ht="30" x14ac:dyDescent="0.25">
      <c r="B68" s="32">
        <v>9.3000000000000007</v>
      </c>
      <c r="C68" s="20" t="s">
        <v>296</v>
      </c>
      <c r="D68" s="7" t="s">
        <v>265</v>
      </c>
      <c r="E68" s="24">
        <v>22</v>
      </c>
      <c r="F68" s="9"/>
      <c r="G68" s="9"/>
      <c r="H68" s="9"/>
      <c r="I68" s="9"/>
      <c r="J68" s="7"/>
      <c r="K68" s="7"/>
      <c r="L68" s="31">
        <f t="shared" si="0"/>
        <v>0</v>
      </c>
    </row>
    <row r="69" spans="2:12" s="4" customFormat="1" ht="30" x14ac:dyDescent="0.25">
      <c r="B69" s="32">
        <v>9.4</v>
      </c>
      <c r="C69" s="20" t="s">
        <v>297</v>
      </c>
      <c r="D69" s="7" t="s">
        <v>50</v>
      </c>
      <c r="E69" s="24">
        <v>28</v>
      </c>
      <c r="F69" s="9"/>
      <c r="G69" s="9"/>
      <c r="H69" s="9"/>
      <c r="I69" s="9"/>
      <c r="J69" s="7"/>
      <c r="K69" s="7"/>
      <c r="L69" s="31">
        <f t="shared" si="0"/>
        <v>0</v>
      </c>
    </row>
    <row r="70" spans="2:12" s="4" customFormat="1" ht="15.75" x14ac:dyDescent="0.25">
      <c r="B70" s="32">
        <v>9.5</v>
      </c>
      <c r="C70" s="20" t="s">
        <v>298</v>
      </c>
      <c r="D70" s="7" t="s">
        <v>265</v>
      </c>
      <c r="E70" s="24">
        <v>236</v>
      </c>
      <c r="F70" s="9"/>
      <c r="G70" s="9"/>
      <c r="H70" s="9"/>
      <c r="I70" s="9"/>
      <c r="J70" s="7"/>
      <c r="K70" s="7"/>
      <c r="L70" s="31">
        <f t="shared" si="0"/>
        <v>0</v>
      </c>
    </row>
    <row r="71" spans="2:12" s="4" customFormat="1" ht="30" x14ac:dyDescent="0.25">
      <c r="B71" s="32">
        <v>9.6</v>
      </c>
      <c r="C71" s="20" t="s">
        <v>299</v>
      </c>
      <c r="D71" s="7" t="s">
        <v>265</v>
      </c>
      <c r="E71" s="24">
        <v>35</v>
      </c>
      <c r="F71" s="9"/>
      <c r="G71" s="9"/>
      <c r="H71" s="9"/>
      <c r="I71" s="9"/>
      <c r="J71" s="7"/>
      <c r="K71" s="7"/>
      <c r="L71" s="31">
        <f t="shared" si="0"/>
        <v>0</v>
      </c>
    </row>
    <row r="72" spans="2:12" ht="18" x14ac:dyDescent="0.25">
      <c r="B72" s="32"/>
      <c r="C72" s="21" t="s">
        <v>6</v>
      </c>
      <c r="D72" s="7"/>
      <c r="E72" s="24"/>
      <c r="F72" s="7"/>
      <c r="G72" s="12">
        <f>SUM(G6:G71)</f>
        <v>0</v>
      </c>
      <c r="H72" s="7"/>
      <c r="I72" s="12">
        <f>SUM(I6:I71)</f>
        <v>0</v>
      </c>
      <c r="J72" s="7"/>
      <c r="K72" s="9"/>
      <c r="L72" s="33">
        <f>SUM(L6:L71)</f>
        <v>0</v>
      </c>
    </row>
    <row r="73" spans="2:12" ht="18" x14ac:dyDescent="0.25">
      <c r="B73" s="32"/>
      <c r="C73" s="27" t="s">
        <v>21</v>
      </c>
      <c r="D73" s="28" t="s">
        <v>60</v>
      </c>
      <c r="E73" s="24"/>
      <c r="F73" s="8"/>
      <c r="G73" s="8" t="s">
        <v>1</v>
      </c>
      <c r="H73" s="10"/>
      <c r="I73" s="8"/>
      <c r="J73" s="8"/>
      <c r="K73" s="8"/>
      <c r="L73" s="31"/>
    </row>
    <row r="74" spans="2:12" ht="18" x14ac:dyDescent="0.25">
      <c r="B74" s="32"/>
      <c r="C74" s="22" t="s">
        <v>6</v>
      </c>
      <c r="D74" s="8"/>
      <c r="E74" s="24"/>
      <c r="F74" s="8"/>
      <c r="G74" s="8"/>
      <c r="H74" s="10"/>
      <c r="I74" s="8"/>
      <c r="J74" s="8"/>
      <c r="K74" s="8"/>
      <c r="L74" s="33">
        <f>L72+L73</f>
        <v>0</v>
      </c>
    </row>
    <row r="75" spans="2:12" ht="18" x14ac:dyDescent="0.25">
      <c r="B75" s="32"/>
      <c r="C75" s="27" t="s">
        <v>22</v>
      </c>
      <c r="D75" s="28" t="s">
        <v>60</v>
      </c>
      <c r="E75" s="24"/>
      <c r="F75" s="8"/>
      <c r="G75" s="8"/>
      <c r="H75" s="10" t="s">
        <v>1</v>
      </c>
      <c r="I75" s="8"/>
      <c r="J75" s="8"/>
      <c r="K75" s="8"/>
      <c r="L75" s="31"/>
    </row>
    <row r="76" spans="2:12" ht="18" x14ac:dyDescent="0.25">
      <c r="B76" s="32"/>
      <c r="C76" s="22" t="s">
        <v>6</v>
      </c>
      <c r="D76" s="8"/>
      <c r="E76" s="24"/>
      <c r="F76" s="8"/>
      <c r="G76" s="8"/>
      <c r="H76" s="10"/>
      <c r="I76" s="8"/>
      <c r="J76" s="8"/>
      <c r="K76" s="8"/>
      <c r="L76" s="33">
        <f>L74+L75</f>
        <v>0</v>
      </c>
    </row>
    <row r="77" spans="2:12" ht="15.75" x14ac:dyDescent="0.25">
      <c r="B77" s="32"/>
      <c r="C77" s="27" t="s">
        <v>2</v>
      </c>
      <c r="D77" s="28">
        <v>0.18</v>
      </c>
      <c r="E77" s="24"/>
      <c r="F77" s="7"/>
      <c r="G77" s="7"/>
      <c r="H77" s="7"/>
      <c r="I77" s="7"/>
      <c r="J77" s="7"/>
      <c r="K77" s="7"/>
      <c r="L77" s="31">
        <f>L76*D77</f>
        <v>0</v>
      </c>
    </row>
    <row r="78" spans="2:12" ht="16.5" thickBot="1" x14ac:dyDescent="0.3">
      <c r="B78" s="34"/>
      <c r="C78" s="35" t="s">
        <v>3</v>
      </c>
      <c r="D78" s="36"/>
      <c r="E78" s="37"/>
      <c r="F78" s="36"/>
      <c r="G78" s="36"/>
      <c r="H78" s="36"/>
      <c r="I78" s="36"/>
      <c r="J78" s="36"/>
      <c r="K78" s="36"/>
      <c r="L78" s="38">
        <f>L76+L77</f>
        <v>0</v>
      </c>
    </row>
    <row r="79" spans="2:12" s="5" customFormat="1" ht="15.75" x14ac:dyDescent="0.25">
      <c r="B79" s="3"/>
      <c r="C79" s="59"/>
      <c r="D79" s="59"/>
      <c r="E79" s="25"/>
      <c r="F79" s="11"/>
      <c r="G79" s="11"/>
      <c r="H79" s="11"/>
      <c r="I79" s="6"/>
      <c r="J79" s="59"/>
      <c r="K79" s="59"/>
      <c r="L79" s="59"/>
    </row>
  </sheetData>
  <mergeCells count="11">
    <mergeCell ref="C79:D79"/>
    <mergeCell ref="J79:L79"/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honeticPr fontId="16" type="noConversion"/>
  <pageMargins left="0.84" right="0.25" top="0.75" bottom="0.2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77FF3-0E55-468B-832B-6428CCDDE4FD}">
  <dimension ref="A1:Z128"/>
  <sheetViews>
    <sheetView topLeftCell="A111" zoomScale="85" zoomScaleNormal="85" workbookViewId="0">
      <selection activeCell="C111" sqref="C111"/>
    </sheetView>
  </sheetViews>
  <sheetFormatPr defaultRowHeight="15" x14ac:dyDescent="0.25"/>
  <cols>
    <col min="1" max="1" width="1.85546875" style="3" customWidth="1"/>
    <col min="2" max="2" width="7.7109375" style="3" customWidth="1"/>
    <col min="3" max="3" width="59.140625" style="17" customWidth="1"/>
    <col min="4" max="4" width="13.7109375" style="3" customWidth="1"/>
    <col min="5" max="5" width="11.28515625" style="23" customWidth="1"/>
    <col min="6" max="6" width="11.5703125" style="3" customWidth="1"/>
    <col min="7" max="7" width="9.7109375" style="3" customWidth="1"/>
    <col min="8" max="8" width="10.7109375" style="3" customWidth="1"/>
    <col min="9" max="9" width="10.28515625" style="3" customWidth="1"/>
    <col min="10" max="10" width="11.28515625" style="3" customWidth="1"/>
    <col min="11" max="11" width="10.42578125" style="3" customWidth="1"/>
    <col min="12" max="12" width="13.28515625" style="3" customWidth="1"/>
    <col min="13" max="249" width="9.140625" style="3"/>
    <col min="250" max="250" width="3.5703125" style="3" customWidth="1"/>
    <col min="251" max="251" width="61.28515625" style="3" customWidth="1"/>
    <col min="252" max="252" width="8.7109375" style="3" customWidth="1"/>
    <col min="253" max="253" width="6.42578125" style="3" customWidth="1"/>
    <col min="254" max="254" width="7.5703125" style="3" customWidth="1"/>
    <col min="255" max="255" width="10.28515625" style="3" customWidth="1"/>
    <col min="256" max="256" width="6.7109375" style="3" customWidth="1"/>
    <col min="257" max="257" width="9.7109375" style="3" customWidth="1"/>
    <col min="258" max="258" width="7.7109375" style="3" customWidth="1"/>
    <col min="259" max="259" width="8.42578125" style="3" customWidth="1"/>
    <col min="260" max="260" width="12.42578125" style="3" customWidth="1"/>
    <col min="261" max="505" width="9.140625" style="3"/>
    <col min="506" max="506" width="3.5703125" style="3" customWidth="1"/>
    <col min="507" max="507" width="61.28515625" style="3" customWidth="1"/>
    <col min="508" max="508" width="8.7109375" style="3" customWidth="1"/>
    <col min="509" max="509" width="6.42578125" style="3" customWidth="1"/>
    <col min="510" max="510" width="7.5703125" style="3" customWidth="1"/>
    <col min="511" max="511" width="10.28515625" style="3" customWidth="1"/>
    <col min="512" max="512" width="6.7109375" style="3" customWidth="1"/>
    <col min="513" max="513" width="9.7109375" style="3" customWidth="1"/>
    <col min="514" max="514" width="7.7109375" style="3" customWidth="1"/>
    <col min="515" max="515" width="8.42578125" style="3" customWidth="1"/>
    <col min="516" max="516" width="12.42578125" style="3" customWidth="1"/>
    <col min="517" max="761" width="9.140625" style="3"/>
    <col min="762" max="762" width="3.5703125" style="3" customWidth="1"/>
    <col min="763" max="763" width="61.28515625" style="3" customWidth="1"/>
    <col min="764" max="764" width="8.7109375" style="3" customWidth="1"/>
    <col min="765" max="765" width="6.42578125" style="3" customWidth="1"/>
    <col min="766" max="766" width="7.5703125" style="3" customWidth="1"/>
    <col min="767" max="767" width="10.28515625" style="3" customWidth="1"/>
    <col min="768" max="768" width="6.7109375" style="3" customWidth="1"/>
    <col min="769" max="769" width="9.7109375" style="3" customWidth="1"/>
    <col min="770" max="770" width="7.7109375" style="3" customWidth="1"/>
    <col min="771" max="771" width="8.42578125" style="3" customWidth="1"/>
    <col min="772" max="772" width="12.42578125" style="3" customWidth="1"/>
    <col min="773" max="1017" width="9.140625" style="3"/>
    <col min="1018" max="1018" width="3.5703125" style="3" customWidth="1"/>
    <col min="1019" max="1019" width="61.28515625" style="3" customWidth="1"/>
    <col min="1020" max="1020" width="8.7109375" style="3" customWidth="1"/>
    <col min="1021" max="1021" width="6.42578125" style="3" customWidth="1"/>
    <col min="1022" max="1022" width="7.5703125" style="3" customWidth="1"/>
    <col min="1023" max="1023" width="10.28515625" style="3" customWidth="1"/>
    <col min="1024" max="1024" width="6.7109375" style="3" customWidth="1"/>
    <col min="1025" max="1025" width="9.7109375" style="3" customWidth="1"/>
    <col min="1026" max="1026" width="7.7109375" style="3" customWidth="1"/>
    <col min="1027" max="1027" width="8.42578125" style="3" customWidth="1"/>
    <col min="1028" max="1028" width="12.42578125" style="3" customWidth="1"/>
    <col min="1029" max="1273" width="9.140625" style="3"/>
    <col min="1274" max="1274" width="3.5703125" style="3" customWidth="1"/>
    <col min="1275" max="1275" width="61.28515625" style="3" customWidth="1"/>
    <col min="1276" max="1276" width="8.7109375" style="3" customWidth="1"/>
    <col min="1277" max="1277" width="6.42578125" style="3" customWidth="1"/>
    <col min="1278" max="1278" width="7.5703125" style="3" customWidth="1"/>
    <col min="1279" max="1279" width="10.28515625" style="3" customWidth="1"/>
    <col min="1280" max="1280" width="6.7109375" style="3" customWidth="1"/>
    <col min="1281" max="1281" width="9.7109375" style="3" customWidth="1"/>
    <col min="1282" max="1282" width="7.7109375" style="3" customWidth="1"/>
    <col min="1283" max="1283" width="8.42578125" style="3" customWidth="1"/>
    <col min="1284" max="1284" width="12.42578125" style="3" customWidth="1"/>
    <col min="1285" max="1529" width="9.140625" style="3"/>
    <col min="1530" max="1530" width="3.5703125" style="3" customWidth="1"/>
    <col min="1531" max="1531" width="61.28515625" style="3" customWidth="1"/>
    <col min="1532" max="1532" width="8.7109375" style="3" customWidth="1"/>
    <col min="1533" max="1533" width="6.42578125" style="3" customWidth="1"/>
    <col min="1534" max="1534" width="7.5703125" style="3" customWidth="1"/>
    <col min="1535" max="1535" width="10.28515625" style="3" customWidth="1"/>
    <col min="1536" max="1536" width="6.7109375" style="3" customWidth="1"/>
    <col min="1537" max="1537" width="9.7109375" style="3" customWidth="1"/>
    <col min="1538" max="1538" width="7.7109375" style="3" customWidth="1"/>
    <col min="1539" max="1539" width="8.42578125" style="3" customWidth="1"/>
    <col min="1540" max="1540" width="12.42578125" style="3" customWidth="1"/>
    <col min="1541" max="1785" width="9.140625" style="3"/>
    <col min="1786" max="1786" width="3.5703125" style="3" customWidth="1"/>
    <col min="1787" max="1787" width="61.28515625" style="3" customWidth="1"/>
    <col min="1788" max="1788" width="8.7109375" style="3" customWidth="1"/>
    <col min="1789" max="1789" width="6.42578125" style="3" customWidth="1"/>
    <col min="1790" max="1790" width="7.5703125" style="3" customWidth="1"/>
    <col min="1791" max="1791" width="10.28515625" style="3" customWidth="1"/>
    <col min="1792" max="1792" width="6.7109375" style="3" customWidth="1"/>
    <col min="1793" max="1793" width="9.7109375" style="3" customWidth="1"/>
    <col min="1794" max="1794" width="7.7109375" style="3" customWidth="1"/>
    <col min="1795" max="1795" width="8.42578125" style="3" customWidth="1"/>
    <col min="1796" max="1796" width="12.42578125" style="3" customWidth="1"/>
    <col min="1797" max="2041" width="9.140625" style="3"/>
    <col min="2042" max="2042" width="3.5703125" style="3" customWidth="1"/>
    <col min="2043" max="2043" width="61.28515625" style="3" customWidth="1"/>
    <col min="2044" max="2044" width="8.7109375" style="3" customWidth="1"/>
    <col min="2045" max="2045" width="6.42578125" style="3" customWidth="1"/>
    <col min="2046" max="2046" width="7.5703125" style="3" customWidth="1"/>
    <col min="2047" max="2047" width="10.28515625" style="3" customWidth="1"/>
    <col min="2048" max="2048" width="6.7109375" style="3" customWidth="1"/>
    <col min="2049" max="2049" width="9.7109375" style="3" customWidth="1"/>
    <col min="2050" max="2050" width="7.7109375" style="3" customWidth="1"/>
    <col min="2051" max="2051" width="8.42578125" style="3" customWidth="1"/>
    <col min="2052" max="2052" width="12.42578125" style="3" customWidth="1"/>
    <col min="2053" max="2297" width="9.140625" style="3"/>
    <col min="2298" max="2298" width="3.5703125" style="3" customWidth="1"/>
    <col min="2299" max="2299" width="61.28515625" style="3" customWidth="1"/>
    <col min="2300" max="2300" width="8.7109375" style="3" customWidth="1"/>
    <col min="2301" max="2301" width="6.42578125" style="3" customWidth="1"/>
    <col min="2302" max="2302" width="7.5703125" style="3" customWidth="1"/>
    <col min="2303" max="2303" width="10.28515625" style="3" customWidth="1"/>
    <col min="2304" max="2304" width="6.7109375" style="3" customWidth="1"/>
    <col min="2305" max="2305" width="9.7109375" style="3" customWidth="1"/>
    <col min="2306" max="2306" width="7.7109375" style="3" customWidth="1"/>
    <col min="2307" max="2307" width="8.42578125" style="3" customWidth="1"/>
    <col min="2308" max="2308" width="12.42578125" style="3" customWidth="1"/>
    <col min="2309" max="2553" width="9.140625" style="3"/>
    <col min="2554" max="2554" width="3.5703125" style="3" customWidth="1"/>
    <col min="2555" max="2555" width="61.28515625" style="3" customWidth="1"/>
    <col min="2556" max="2556" width="8.7109375" style="3" customWidth="1"/>
    <col min="2557" max="2557" width="6.42578125" style="3" customWidth="1"/>
    <col min="2558" max="2558" width="7.5703125" style="3" customWidth="1"/>
    <col min="2559" max="2559" width="10.28515625" style="3" customWidth="1"/>
    <col min="2560" max="2560" width="6.7109375" style="3" customWidth="1"/>
    <col min="2561" max="2561" width="9.7109375" style="3" customWidth="1"/>
    <col min="2562" max="2562" width="7.7109375" style="3" customWidth="1"/>
    <col min="2563" max="2563" width="8.42578125" style="3" customWidth="1"/>
    <col min="2564" max="2564" width="12.42578125" style="3" customWidth="1"/>
    <col min="2565" max="2809" width="9.140625" style="3"/>
    <col min="2810" max="2810" width="3.5703125" style="3" customWidth="1"/>
    <col min="2811" max="2811" width="61.28515625" style="3" customWidth="1"/>
    <col min="2812" max="2812" width="8.7109375" style="3" customWidth="1"/>
    <col min="2813" max="2813" width="6.42578125" style="3" customWidth="1"/>
    <col min="2814" max="2814" width="7.5703125" style="3" customWidth="1"/>
    <col min="2815" max="2815" width="10.28515625" style="3" customWidth="1"/>
    <col min="2816" max="2816" width="6.7109375" style="3" customWidth="1"/>
    <col min="2817" max="2817" width="9.7109375" style="3" customWidth="1"/>
    <col min="2818" max="2818" width="7.7109375" style="3" customWidth="1"/>
    <col min="2819" max="2819" width="8.42578125" style="3" customWidth="1"/>
    <col min="2820" max="2820" width="12.42578125" style="3" customWidth="1"/>
    <col min="2821" max="3065" width="9.140625" style="3"/>
    <col min="3066" max="3066" width="3.5703125" style="3" customWidth="1"/>
    <col min="3067" max="3067" width="61.28515625" style="3" customWidth="1"/>
    <col min="3068" max="3068" width="8.7109375" style="3" customWidth="1"/>
    <col min="3069" max="3069" width="6.42578125" style="3" customWidth="1"/>
    <col min="3070" max="3070" width="7.5703125" style="3" customWidth="1"/>
    <col min="3071" max="3071" width="10.28515625" style="3" customWidth="1"/>
    <col min="3072" max="3072" width="6.7109375" style="3" customWidth="1"/>
    <col min="3073" max="3073" width="9.7109375" style="3" customWidth="1"/>
    <col min="3074" max="3074" width="7.7109375" style="3" customWidth="1"/>
    <col min="3075" max="3075" width="8.42578125" style="3" customWidth="1"/>
    <col min="3076" max="3076" width="12.42578125" style="3" customWidth="1"/>
    <col min="3077" max="3321" width="9.140625" style="3"/>
    <col min="3322" max="3322" width="3.5703125" style="3" customWidth="1"/>
    <col min="3323" max="3323" width="61.28515625" style="3" customWidth="1"/>
    <col min="3324" max="3324" width="8.7109375" style="3" customWidth="1"/>
    <col min="3325" max="3325" width="6.42578125" style="3" customWidth="1"/>
    <col min="3326" max="3326" width="7.5703125" style="3" customWidth="1"/>
    <col min="3327" max="3327" width="10.28515625" style="3" customWidth="1"/>
    <col min="3328" max="3328" width="6.7109375" style="3" customWidth="1"/>
    <col min="3329" max="3329" width="9.7109375" style="3" customWidth="1"/>
    <col min="3330" max="3330" width="7.7109375" style="3" customWidth="1"/>
    <col min="3331" max="3331" width="8.42578125" style="3" customWidth="1"/>
    <col min="3332" max="3332" width="12.42578125" style="3" customWidth="1"/>
    <col min="3333" max="3577" width="9.140625" style="3"/>
    <col min="3578" max="3578" width="3.5703125" style="3" customWidth="1"/>
    <col min="3579" max="3579" width="61.28515625" style="3" customWidth="1"/>
    <col min="3580" max="3580" width="8.7109375" style="3" customWidth="1"/>
    <col min="3581" max="3581" width="6.42578125" style="3" customWidth="1"/>
    <col min="3582" max="3582" width="7.5703125" style="3" customWidth="1"/>
    <col min="3583" max="3583" width="10.28515625" style="3" customWidth="1"/>
    <col min="3584" max="3584" width="6.7109375" style="3" customWidth="1"/>
    <col min="3585" max="3585" width="9.7109375" style="3" customWidth="1"/>
    <col min="3586" max="3586" width="7.7109375" style="3" customWidth="1"/>
    <col min="3587" max="3587" width="8.42578125" style="3" customWidth="1"/>
    <col min="3588" max="3588" width="12.42578125" style="3" customWidth="1"/>
    <col min="3589" max="3833" width="9.140625" style="3"/>
    <col min="3834" max="3834" width="3.5703125" style="3" customWidth="1"/>
    <col min="3835" max="3835" width="61.28515625" style="3" customWidth="1"/>
    <col min="3836" max="3836" width="8.7109375" style="3" customWidth="1"/>
    <col min="3837" max="3837" width="6.42578125" style="3" customWidth="1"/>
    <col min="3838" max="3838" width="7.5703125" style="3" customWidth="1"/>
    <col min="3839" max="3839" width="10.28515625" style="3" customWidth="1"/>
    <col min="3840" max="3840" width="6.7109375" style="3" customWidth="1"/>
    <col min="3841" max="3841" width="9.7109375" style="3" customWidth="1"/>
    <col min="3842" max="3842" width="7.7109375" style="3" customWidth="1"/>
    <col min="3843" max="3843" width="8.42578125" style="3" customWidth="1"/>
    <col min="3844" max="3844" width="12.42578125" style="3" customWidth="1"/>
    <col min="3845" max="4089" width="9.140625" style="3"/>
    <col min="4090" max="4090" width="3.5703125" style="3" customWidth="1"/>
    <col min="4091" max="4091" width="61.28515625" style="3" customWidth="1"/>
    <col min="4092" max="4092" width="8.7109375" style="3" customWidth="1"/>
    <col min="4093" max="4093" width="6.42578125" style="3" customWidth="1"/>
    <col min="4094" max="4094" width="7.5703125" style="3" customWidth="1"/>
    <col min="4095" max="4095" width="10.28515625" style="3" customWidth="1"/>
    <col min="4096" max="4096" width="6.7109375" style="3" customWidth="1"/>
    <col min="4097" max="4097" width="9.7109375" style="3" customWidth="1"/>
    <col min="4098" max="4098" width="7.7109375" style="3" customWidth="1"/>
    <col min="4099" max="4099" width="8.42578125" style="3" customWidth="1"/>
    <col min="4100" max="4100" width="12.42578125" style="3" customWidth="1"/>
    <col min="4101" max="4345" width="9.140625" style="3"/>
    <col min="4346" max="4346" width="3.5703125" style="3" customWidth="1"/>
    <col min="4347" max="4347" width="61.28515625" style="3" customWidth="1"/>
    <col min="4348" max="4348" width="8.7109375" style="3" customWidth="1"/>
    <col min="4349" max="4349" width="6.42578125" style="3" customWidth="1"/>
    <col min="4350" max="4350" width="7.5703125" style="3" customWidth="1"/>
    <col min="4351" max="4351" width="10.28515625" style="3" customWidth="1"/>
    <col min="4352" max="4352" width="6.7109375" style="3" customWidth="1"/>
    <col min="4353" max="4353" width="9.7109375" style="3" customWidth="1"/>
    <col min="4354" max="4354" width="7.7109375" style="3" customWidth="1"/>
    <col min="4355" max="4355" width="8.42578125" style="3" customWidth="1"/>
    <col min="4356" max="4356" width="12.42578125" style="3" customWidth="1"/>
    <col min="4357" max="4601" width="9.140625" style="3"/>
    <col min="4602" max="4602" width="3.5703125" style="3" customWidth="1"/>
    <col min="4603" max="4603" width="61.28515625" style="3" customWidth="1"/>
    <col min="4604" max="4604" width="8.7109375" style="3" customWidth="1"/>
    <col min="4605" max="4605" width="6.42578125" style="3" customWidth="1"/>
    <col min="4606" max="4606" width="7.5703125" style="3" customWidth="1"/>
    <col min="4607" max="4607" width="10.28515625" style="3" customWidth="1"/>
    <col min="4608" max="4608" width="6.7109375" style="3" customWidth="1"/>
    <col min="4609" max="4609" width="9.7109375" style="3" customWidth="1"/>
    <col min="4610" max="4610" width="7.7109375" style="3" customWidth="1"/>
    <col min="4611" max="4611" width="8.42578125" style="3" customWidth="1"/>
    <col min="4612" max="4612" width="12.42578125" style="3" customWidth="1"/>
    <col min="4613" max="4857" width="9.140625" style="3"/>
    <col min="4858" max="4858" width="3.5703125" style="3" customWidth="1"/>
    <col min="4859" max="4859" width="61.28515625" style="3" customWidth="1"/>
    <col min="4860" max="4860" width="8.7109375" style="3" customWidth="1"/>
    <col min="4861" max="4861" width="6.42578125" style="3" customWidth="1"/>
    <col min="4862" max="4862" width="7.5703125" style="3" customWidth="1"/>
    <col min="4863" max="4863" width="10.28515625" style="3" customWidth="1"/>
    <col min="4864" max="4864" width="6.7109375" style="3" customWidth="1"/>
    <col min="4865" max="4865" width="9.7109375" style="3" customWidth="1"/>
    <col min="4866" max="4866" width="7.7109375" style="3" customWidth="1"/>
    <col min="4867" max="4867" width="8.42578125" style="3" customWidth="1"/>
    <col min="4868" max="4868" width="12.42578125" style="3" customWidth="1"/>
    <col min="4869" max="5113" width="9.140625" style="3"/>
    <col min="5114" max="5114" width="3.5703125" style="3" customWidth="1"/>
    <col min="5115" max="5115" width="61.28515625" style="3" customWidth="1"/>
    <col min="5116" max="5116" width="8.7109375" style="3" customWidth="1"/>
    <col min="5117" max="5117" width="6.42578125" style="3" customWidth="1"/>
    <col min="5118" max="5118" width="7.5703125" style="3" customWidth="1"/>
    <col min="5119" max="5119" width="10.28515625" style="3" customWidth="1"/>
    <col min="5120" max="5120" width="6.7109375" style="3" customWidth="1"/>
    <col min="5121" max="5121" width="9.7109375" style="3" customWidth="1"/>
    <col min="5122" max="5122" width="7.7109375" style="3" customWidth="1"/>
    <col min="5123" max="5123" width="8.42578125" style="3" customWidth="1"/>
    <col min="5124" max="5124" width="12.42578125" style="3" customWidth="1"/>
    <col min="5125" max="5369" width="9.140625" style="3"/>
    <col min="5370" max="5370" width="3.5703125" style="3" customWidth="1"/>
    <col min="5371" max="5371" width="61.28515625" style="3" customWidth="1"/>
    <col min="5372" max="5372" width="8.7109375" style="3" customWidth="1"/>
    <col min="5373" max="5373" width="6.42578125" style="3" customWidth="1"/>
    <col min="5374" max="5374" width="7.5703125" style="3" customWidth="1"/>
    <col min="5375" max="5375" width="10.28515625" style="3" customWidth="1"/>
    <col min="5376" max="5376" width="6.7109375" style="3" customWidth="1"/>
    <col min="5377" max="5377" width="9.7109375" style="3" customWidth="1"/>
    <col min="5378" max="5378" width="7.7109375" style="3" customWidth="1"/>
    <col min="5379" max="5379" width="8.42578125" style="3" customWidth="1"/>
    <col min="5380" max="5380" width="12.42578125" style="3" customWidth="1"/>
    <col min="5381" max="5625" width="9.140625" style="3"/>
    <col min="5626" max="5626" width="3.5703125" style="3" customWidth="1"/>
    <col min="5627" max="5627" width="61.28515625" style="3" customWidth="1"/>
    <col min="5628" max="5628" width="8.7109375" style="3" customWidth="1"/>
    <col min="5629" max="5629" width="6.42578125" style="3" customWidth="1"/>
    <col min="5630" max="5630" width="7.5703125" style="3" customWidth="1"/>
    <col min="5631" max="5631" width="10.28515625" style="3" customWidth="1"/>
    <col min="5632" max="5632" width="6.7109375" style="3" customWidth="1"/>
    <col min="5633" max="5633" width="9.7109375" style="3" customWidth="1"/>
    <col min="5634" max="5634" width="7.7109375" style="3" customWidth="1"/>
    <col min="5635" max="5635" width="8.42578125" style="3" customWidth="1"/>
    <col min="5636" max="5636" width="12.42578125" style="3" customWidth="1"/>
    <col min="5637" max="5881" width="9.140625" style="3"/>
    <col min="5882" max="5882" width="3.5703125" style="3" customWidth="1"/>
    <col min="5883" max="5883" width="61.28515625" style="3" customWidth="1"/>
    <col min="5884" max="5884" width="8.7109375" style="3" customWidth="1"/>
    <col min="5885" max="5885" width="6.42578125" style="3" customWidth="1"/>
    <col min="5886" max="5886" width="7.5703125" style="3" customWidth="1"/>
    <col min="5887" max="5887" width="10.28515625" style="3" customWidth="1"/>
    <col min="5888" max="5888" width="6.7109375" style="3" customWidth="1"/>
    <col min="5889" max="5889" width="9.7109375" style="3" customWidth="1"/>
    <col min="5890" max="5890" width="7.7109375" style="3" customWidth="1"/>
    <col min="5891" max="5891" width="8.42578125" style="3" customWidth="1"/>
    <col min="5892" max="5892" width="12.42578125" style="3" customWidth="1"/>
    <col min="5893" max="6137" width="9.140625" style="3"/>
    <col min="6138" max="6138" width="3.5703125" style="3" customWidth="1"/>
    <col min="6139" max="6139" width="61.28515625" style="3" customWidth="1"/>
    <col min="6140" max="6140" width="8.7109375" style="3" customWidth="1"/>
    <col min="6141" max="6141" width="6.42578125" style="3" customWidth="1"/>
    <col min="6142" max="6142" width="7.5703125" style="3" customWidth="1"/>
    <col min="6143" max="6143" width="10.28515625" style="3" customWidth="1"/>
    <col min="6144" max="6144" width="6.7109375" style="3" customWidth="1"/>
    <col min="6145" max="6145" width="9.7109375" style="3" customWidth="1"/>
    <col min="6146" max="6146" width="7.7109375" style="3" customWidth="1"/>
    <col min="6147" max="6147" width="8.42578125" style="3" customWidth="1"/>
    <col min="6148" max="6148" width="12.42578125" style="3" customWidth="1"/>
    <col min="6149" max="6393" width="9.140625" style="3"/>
    <col min="6394" max="6394" width="3.5703125" style="3" customWidth="1"/>
    <col min="6395" max="6395" width="61.28515625" style="3" customWidth="1"/>
    <col min="6396" max="6396" width="8.7109375" style="3" customWidth="1"/>
    <col min="6397" max="6397" width="6.42578125" style="3" customWidth="1"/>
    <col min="6398" max="6398" width="7.5703125" style="3" customWidth="1"/>
    <col min="6399" max="6399" width="10.28515625" style="3" customWidth="1"/>
    <col min="6400" max="6400" width="6.7109375" style="3" customWidth="1"/>
    <col min="6401" max="6401" width="9.7109375" style="3" customWidth="1"/>
    <col min="6402" max="6402" width="7.7109375" style="3" customWidth="1"/>
    <col min="6403" max="6403" width="8.42578125" style="3" customWidth="1"/>
    <col min="6404" max="6404" width="12.42578125" style="3" customWidth="1"/>
    <col min="6405" max="6649" width="9.140625" style="3"/>
    <col min="6650" max="6650" width="3.5703125" style="3" customWidth="1"/>
    <col min="6651" max="6651" width="61.28515625" style="3" customWidth="1"/>
    <col min="6652" max="6652" width="8.7109375" style="3" customWidth="1"/>
    <col min="6653" max="6653" width="6.42578125" style="3" customWidth="1"/>
    <col min="6654" max="6654" width="7.5703125" style="3" customWidth="1"/>
    <col min="6655" max="6655" width="10.28515625" style="3" customWidth="1"/>
    <col min="6656" max="6656" width="6.7109375" style="3" customWidth="1"/>
    <col min="6657" max="6657" width="9.7109375" style="3" customWidth="1"/>
    <col min="6658" max="6658" width="7.7109375" style="3" customWidth="1"/>
    <col min="6659" max="6659" width="8.42578125" style="3" customWidth="1"/>
    <col min="6660" max="6660" width="12.42578125" style="3" customWidth="1"/>
    <col min="6661" max="6905" width="9.140625" style="3"/>
    <col min="6906" max="6906" width="3.5703125" style="3" customWidth="1"/>
    <col min="6907" max="6907" width="61.28515625" style="3" customWidth="1"/>
    <col min="6908" max="6908" width="8.7109375" style="3" customWidth="1"/>
    <col min="6909" max="6909" width="6.42578125" style="3" customWidth="1"/>
    <col min="6910" max="6910" width="7.5703125" style="3" customWidth="1"/>
    <col min="6911" max="6911" width="10.28515625" style="3" customWidth="1"/>
    <col min="6912" max="6912" width="6.7109375" style="3" customWidth="1"/>
    <col min="6913" max="6913" width="9.7109375" style="3" customWidth="1"/>
    <col min="6914" max="6914" width="7.7109375" style="3" customWidth="1"/>
    <col min="6915" max="6915" width="8.42578125" style="3" customWidth="1"/>
    <col min="6916" max="6916" width="12.42578125" style="3" customWidth="1"/>
    <col min="6917" max="7161" width="9.140625" style="3"/>
    <col min="7162" max="7162" width="3.5703125" style="3" customWidth="1"/>
    <col min="7163" max="7163" width="61.28515625" style="3" customWidth="1"/>
    <col min="7164" max="7164" width="8.7109375" style="3" customWidth="1"/>
    <col min="7165" max="7165" width="6.42578125" style="3" customWidth="1"/>
    <col min="7166" max="7166" width="7.5703125" style="3" customWidth="1"/>
    <col min="7167" max="7167" width="10.28515625" style="3" customWidth="1"/>
    <col min="7168" max="7168" width="6.7109375" style="3" customWidth="1"/>
    <col min="7169" max="7169" width="9.7109375" style="3" customWidth="1"/>
    <col min="7170" max="7170" width="7.7109375" style="3" customWidth="1"/>
    <col min="7171" max="7171" width="8.42578125" style="3" customWidth="1"/>
    <col min="7172" max="7172" width="12.42578125" style="3" customWidth="1"/>
    <col min="7173" max="7417" width="9.140625" style="3"/>
    <col min="7418" max="7418" width="3.5703125" style="3" customWidth="1"/>
    <col min="7419" max="7419" width="61.28515625" style="3" customWidth="1"/>
    <col min="7420" max="7420" width="8.7109375" style="3" customWidth="1"/>
    <col min="7421" max="7421" width="6.42578125" style="3" customWidth="1"/>
    <col min="7422" max="7422" width="7.5703125" style="3" customWidth="1"/>
    <col min="7423" max="7423" width="10.28515625" style="3" customWidth="1"/>
    <col min="7424" max="7424" width="6.7109375" style="3" customWidth="1"/>
    <col min="7425" max="7425" width="9.7109375" style="3" customWidth="1"/>
    <col min="7426" max="7426" width="7.7109375" style="3" customWidth="1"/>
    <col min="7427" max="7427" width="8.42578125" style="3" customWidth="1"/>
    <col min="7428" max="7428" width="12.42578125" style="3" customWidth="1"/>
    <col min="7429" max="7673" width="9.140625" style="3"/>
    <col min="7674" max="7674" width="3.5703125" style="3" customWidth="1"/>
    <col min="7675" max="7675" width="61.28515625" style="3" customWidth="1"/>
    <col min="7676" max="7676" width="8.7109375" style="3" customWidth="1"/>
    <col min="7677" max="7677" width="6.42578125" style="3" customWidth="1"/>
    <col min="7678" max="7678" width="7.5703125" style="3" customWidth="1"/>
    <col min="7679" max="7679" width="10.28515625" style="3" customWidth="1"/>
    <col min="7680" max="7680" width="6.7109375" style="3" customWidth="1"/>
    <col min="7681" max="7681" width="9.7109375" style="3" customWidth="1"/>
    <col min="7682" max="7682" width="7.7109375" style="3" customWidth="1"/>
    <col min="7683" max="7683" width="8.42578125" style="3" customWidth="1"/>
    <col min="7684" max="7684" width="12.42578125" style="3" customWidth="1"/>
    <col min="7685" max="7929" width="9.140625" style="3"/>
    <col min="7930" max="7930" width="3.5703125" style="3" customWidth="1"/>
    <col min="7931" max="7931" width="61.28515625" style="3" customWidth="1"/>
    <col min="7932" max="7932" width="8.7109375" style="3" customWidth="1"/>
    <col min="7933" max="7933" width="6.42578125" style="3" customWidth="1"/>
    <col min="7934" max="7934" width="7.5703125" style="3" customWidth="1"/>
    <col min="7935" max="7935" width="10.28515625" style="3" customWidth="1"/>
    <col min="7936" max="7936" width="6.7109375" style="3" customWidth="1"/>
    <col min="7937" max="7937" width="9.7109375" style="3" customWidth="1"/>
    <col min="7938" max="7938" width="7.7109375" style="3" customWidth="1"/>
    <col min="7939" max="7939" width="8.42578125" style="3" customWidth="1"/>
    <col min="7940" max="7940" width="12.42578125" style="3" customWidth="1"/>
    <col min="7941" max="8185" width="9.140625" style="3"/>
    <col min="8186" max="8186" width="3.5703125" style="3" customWidth="1"/>
    <col min="8187" max="8187" width="61.28515625" style="3" customWidth="1"/>
    <col min="8188" max="8188" width="8.7109375" style="3" customWidth="1"/>
    <col min="8189" max="8189" width="6.42578125" style="3" customWidth="1"/>
    <col min="8190" max="8190" width="7.5703125" style="3" customWidth="1"/>
    <col min="8191" max="8191" width="10.28515625" style="3" customWidth="1"/>
    <col min="8192" max="8192" width="6.7109375" style="3" customWidth="1"/>
    <col min="8193" max="8193" width="9.7109375" style="3" customWidth="1"/>
    <col min="8194" max="8194" width="7.7109375" style="3" customWidth="1"/>
    <col min="8195" max="8195" width="8.42578125" style="3" customWidth="1"/>
    <col min="8196" max="8196" width="12.42578125" style="3" customWidth="1"/>
    <col min="8197" max="8441" width="9.140625" style="3"/>
    <col min="8442" max="8442" width="3.5703125" style="3" customWidth="1"/>
    <col min="8443" max="8443" width="61.28515625" style="3" customWidth="1"/>
    <col min="8444" max="8444" width="8.7109375" style="3" customWidth="1"/>
    <col min="8445" max="8445" width="6.42578125" style="3" customWidth="1"/>
    <col min="8446" max="8446" width="7.5703125" style="3" customWidth="1"/>
    <col min="8447" max="8447" width="10.28515625" style="3" customWidth="1"/>
    <col min="8448" max="8448" width="6.7109375" style="3" customWidth="1"/>
    <col min="8449" max="8449" width="9.7109375" style="3" customWidth="1"/>
    <col min="8450" max="8450" width="7.7109375" style="3" customWidth="1"/>
    <col min="8451" max="8451" width="8.42578125" style="3" customWidth="1"/>
    <col min="8452" max="8452" width="12.42578125" style="3" customWidth="1"/>
    <col min="8453" max="8697" width="9.140625" style="3"/>
    <col min="8698" max="8698" width="3.5703125" style="3" customWidth="1"/>
    <col min="8699" max="8699" width="61.28515625" style="3" customWidth="1"/>
    <col min="8700" max="8700" width="8.7109375" style="3" customWidth="1"/>
    <col min="8701" max="8701" width="6.42578125" style="3" customWidth="1"/>
    <col min="8702" max="8702" width="7.5703125" style="3" customWidth="1"/>
    <col min="8703" max="8703" width="10.28515625" style="3" customWidth="1"/>
    <col min="8704" max="8704" width="6.7109375" style="3" customWidth="1"/>
    <col min="8705" max="8705" width="9.7109375" style="3" customWidth="1"/>
    <col min="8706" max="8706" width="7.7109375" style="3" customWidth="1"/>
    <col min="8707" max="8707" width="8.42578125" style="3" customWidth="1"/>
    <col min="8708" max="8708" width="12.42578125" style="3" customWidth="1"/>
    <col min="8709" max="8953" width="9.140625" style="3"/>
    <col min="8954" max="8954" width="3.5703125" style="3" customWidth="1"/>
    <col min="8955" max="8955" width="61.28515625" style="3" customWidth="1"/>
    <col min="8956" max="8956" width="8.7109375" style="3" customWidth="1"/>
    <col min="8957" max="8957" width="6.42578125" style="3" customWidth="1"/>
    <col min="8958" max="8958" width="7.5703125" style="3" customWidth="1"/>
    <col min="8959" max="8959" width="10.28515625" style="3" customWidth="1"/>
    <col min="8960" max="8960" width="6.7109375" style="3" customWidth="1"/>
    <col min="8961" max="8961" width="9.7109375" style="3" customWidth="1"/>
    <col min="8962" max="8962" width="7.7109375" style="3" customWidth="1"/>
    <col min="8963" max="8963" width="8.42578125" style="3" customWidth="1"/>
    <col min="8964" max="8964" width="12.42578125" style="3" customWidth="1"/>
    <col min="8965" max="9209" width="9.140625" style="3"/>
    <col min="9210" max="9210" width="3.5703125" style="3" customWidth="1"/>
    <col min="9211" max="9211" width="61.28515625" style="3" customWidth="1"/>
    <col min="9212" max="9212" width="8.7109375" style="3" customWidth="1"/>
    <col min="9213" max="9213" width="6.42578125" style="3" customWidth="1"/>
    <col min="9214" max="9214" width="7.5703125" style="3" customWidth="1"/>
    <col min="9215" max="9215" width="10.28515625" style="3" customWidth="1"/>
    <col min="9216" max="9216" width="6.7109375" style="3" customWidth="1"/>
    <col min="9217" max="9217" width="9.7109375" style="3" customWidth="1"/>
    <col min="9218" max="9218" width="7.7109375" style="3" customWidth="1"/>
    <col min="9219" max="9219" width="8.42578125" style="3" customWidth="1"/>
    <col min="9220" max="9220" width="12.42578125" style="3" customWidth="1"/>
    <col min="9221" max="9465" width="9.140625" style="3"/>
    <col min="9466" max="9466" width="3.5703125" style="3" customWidth="1"/>
    <col min="9467" max="9467" width="61.28515625" style="3" customWidth="1"/>
    <col min="9468" max="9468" width="8.7109375" style="3" customWidth="1"/>
    <col min="9469" max="9469" width="6.42578125" style="3" customWidth="1"/>
    <col min="9470" max="9470" width="7.5703125" style="3" customWidth="1"/>
    <col min="9471" max="9471" width="10.28515625" style="3" customWidth="1"/>
    <col min="9472" max="9472" width="6.7109375" style="3" customWidth="1"/>
    <col min="9473" max="9473" width="9.7109375" style="3" customWidth="1"/>
    <col min="9474" max="9474" width="7.7109375" style="3" customWidth="1"/>
    <col min="9475" max="9475" width="8.42578125" style="3" customWidth="1"/>
    <col min="9476" max="9476" width="12.42578125" style="3" customWidth="1"/>
    <col min="9477" max="9721" width="9.140625" style="3"/>
    <col min="9722" max="9722" width="3.5703125" style="3" customWidth="1"/>
    <col min="9723" max="9723" width="61.28515625" style="3" customWidth="1"/>
    <col min="9724" max="9724" width="8.7109375" style="3" customWidth="1"/>
    <col min="9725" max="9725" width="6.42578125" style="3" customWidth="1"/>
    <col min="9726" max="9726" width="7.5703125" style="3" customWidth="1"/>
    <col min="9727" max="9727" width="10.28515625" style="3" customWidth="1"/>
    <col min="9728" max="9728" width="6.7109375" style="3" customWidth="1"/>
    <col min="9729" max="9729" width="9.7109375" style="3" customWidth="1"/>
    <col min="9730" max="9730" width="7.7109375" style="3" customWidth="1"/>
    <col min="9731" max="9731" width="8.42578125" style="3" customWidth="1"/>
    <col min="9732" max="9732" width="12.42578125" style="3" customWidth="1"/>
    <col min="9733" max="9977" width="9.140625" style="3"/>
    <col min="9978" max="9978" width="3.5703125" style="3" customWidth="1"/>
    <col min="9979" max="9979" width="61.28515625" style="3" customWidth="1"/>
    <col min="9980" max="9980" width="8.7109375" style="3" customWidth="1"/>
    <col min="9981" max="9981" width="6.42578125" style="3" customWidth="1"/>
    <col min="9982" max="9982" width="7.5703125" style="3" customWidth="1"/>
    <col min="9983" max="9983" width="10.28515625" style="3" customWidth="1"/>
    <col min="9984" max="9984" width="6.7109375" style="3" customWidth="1"/>
    <col min="9985" max="9985" width="9.7109375" style="3" customWidth="1"/>
    <col min="9986" max="9986" width="7.7109375" style="3" customWidth="1"/>
    <col min="9987" max="9987" width="8.42578125" style="3" customWidth="1"/>
    <col min="9988" max="9988" width="12.42578125" style="3" customWidth="1"/>
    <col min="9989" max="10233" width="9.140625" style="3"/>
    <col min="10234" max="10234" width="3.5703125" style="3" customWidth="1"/>
    <col min="10235" max="10235" width="61.28515625" style="3" customWidth="1"/>
    <col min="10236" max="10236" width="8.7109375" style="3" customWidth="1"/>
    <col min="10237" max="10237" width="6.42578125" style="3" customWidth="1"/>
    <col min="10238" max="10238" width="7.5703125" style="3" customWidth="1"/>
    <col min="10239" max="10239" width="10.28515625" style="3" customWidth="1"/>
    <col min="10240" max="10240" width="6.7109375" style="3" customWidth="1"/>
    <col min="10241" max="10241" width="9.7109375" style="3" customWidth="1"/>
    <col min="10242" max="10242" width="7.7109375" style="3" customWidth="1"/>
    <col min="10243" max="10243" width="8.42578125" style="3" customWidth="1"/>
    <col min="10244" max="10244" width="12.42578125" style="3" customWidth="1"/>
    <col min="10245" max="10489" width="9.140625" style="3"/>
    <col min="10490" max="10490" width="3.5703125" style="3" customWidth="1"/>
    <col min="10491" max="10491" width="61.28515625" style="3" customWidth="1"/>
    <col min="10492" max="10492" width="8.7109375" style="3" customWidth="1"/>
    <col min="10493" max="10493" width="6.42578125" style="3" customWidth="1"/>
    <col min="10494" max="10494" width="7.5703125" style="3" customWidth="1"/>
    <col min="10495" max="10495" width="10.28515625" style="3" customWidth="1"/>
    <col min="10496" max="10496" width="6.7109375" style="3" customWidth="1"/>
    <col min="10497" max="10497" width="9.7109375" style="3" customWidth="1"/>
    <col min="10498" max="10498" width="7.7109375" style="3" customWidth="1"/>
    <col min="10499" max="10499" width="8.42578125" style="3" customWidth="1"/>
    <col min="10500" max="10500" width="12.42578125" style="3" customWidth="1"/>
    <col min="10501" max="10745" width="9.140625" style="3"/>
    <col min="10746" max="10746" width="3.5703125" style="3" customWidth="1"/>
    <col min="10747" max="10747" width="61.28515625" style="3" customWidth="1"/>
    <col min="10748" max="10748" width="8.7109375" style="3" customWidth="1"/>
    <col min="10749" max="10749" width="6.42578125" style="3" customWidth="1"/>
    <col min="10750" max="10750" width="7.5703125" style="3" customWidth="1"/>
    <col min="10751" max="10751" width="10.28515625" style="3" customWidth="1"/>
    <col min="10752" max="10752" width="6.7109375" style="3" customWidth="1"/>
    <col min="10753" max="10753" width="9.7109375" style="3" customWidth="1"/>
    <col min="10754" max="10754" width="7.7109375" style="3" customWidth="1"/>
    <col min="10755" max="10755" width="8.42578125" style="3" customWidth="1"/>
    <col min="10756" max="10756" width="12.42578125" style="3" customWidth="1"/>
    <col min="10757" max="11001" width="9.140625" style="3"/>
    <col min="11002" max="11002" width="3.5703125" style="3" customWidth="1"/>
    <col min="11003" max="11003" width="61.28515625" style="3" customWidth="1"/>
    <col min="11004" max="11004" width="8.7109375" style="3" customWidth="1"/>
    <col min="11005" max="11005" width="6.42578125" style="3" customWidth="1"/>
    <col min="11006" max="11006" width="7.5703125" style="3" customWidth="1"/>
    <col min="11007" max="11007" width="10.28515625" style="3" customWidth="1"/>
    <col min="11008" max="11008" width="6.7109375" style="3" customWidth="1"/>
    <col min="11009" max="11009" width="9.7109375" style="3" customWidth="1"/>
    <col min="11010" max="11010" width="7.7109375" style="3" customWidth="1"/>
    <col min="11011" max="11011" width="8.42578125" style="3" customWidth="1"/>
    <col min="11012" max="11012" width="12.42578125" style="3" customWidth="1"/>
    <col min="11013" max="11257" width="9.140625" style="3"/>
    <col min="11258" max="11258" width="3.5703125" style="3" customWidth="1"/>
    <col min="11259" max="11259" width="61.28515625" style="3" customWidth="1"/>
    <col min="11260" max="11260" width="8.7109375" style="3" customWidth="1"/>
    <col min="11261" max="11261" width="6.42578125" style="3" customWidth="1"/>
    <col min="11262" max="11262" width="7.5703125" style="3" customWidth="1"/>
    <col min="11263" max="11263" width="10.28515625" style="3" customWidth="1"/>
    <col min="11264" max="11264" width="6.7109375" style="3" customWidth="1"/>
    <col min="11265" max="11265" width="9.7109375" style="3" customWidth="1"/>
    <col min="11266" max="11266" width="7.7109375" style="3" customWidth="1"/>
    <col min="11267" max="11267" width="8.42578125" style="3" customWidth="1"/>
    <col min="11268" max="11268" width="12.42578125" style="3" customWidth="1"/>
    <col min="11269" max="11513" width="9.140625" style="3"/>
    <col min="11514" max="11514" width="3.5703125" style="3" customWidth="1"/>
    <col min="11515" max="11515" width="61.28515625" style="3" customWidth="1"/>
    <col min="11516" max="11516" width="8.7109375" style="3" customWidth="1"/>
    <col min="11517" max="11517" width="6.42578125" style="3" customWidth="1"/>
    <col min="11518" max="11518" width="7.5703125" style="3" customWidth="1"/>
    <col min="11519" max="11519" width="10.28515625" style="3" customWidth="1"/>
    <col min="11520" max="11520" width="6.7109375" style="3" customWidth="1"/>
    <col min="11521" max="11521" width="9.7109375" style="3" customWidth="1"/>
    <col min="11522" max="11522" width="7.7109375" style="3" customWidth="1"/>
    <col min="11523" max="11523" width="8.42578125" style="3" customWidth="1"/>
    <col min="11524" max="11524" width="12.42578125" style="3" customWidth="1"/>
    <col min="11525" max="11769" width="9.140625" style="3"/>
    <col min="11770" max="11770" width="3.5703125" style="3" customWidth="1"/>
    <col min="11771" max="11771" width="61.28515625" style="3" customWidth="1"/>
    <col min="11772" max="11772" width="8.7109375" style="3" customWidth="1"/>
    <col min="11773" max="11773" width="6.42578125" style="3" customWidth="1"/>
    <col min="11774" max="11774" width="7.5703125" style="3" customWidth="1"/>
    <col min="11775" max="11775" width="10.28515625" style="3" customWidth="1"/>
    <col min="11776" max="11776" width="6.7109375" style="3" customWidth="1"/>
    <col min="11777" max="11777" width="9.7109375" style="3" customWidth="1"/>
    <col min="11778" max="11778" width="7.7109375" style="3" customWidth="1"/>
    <col min="11779" max="11779" width="8.42578125" style="3" customWidth="1"/>
    <col min="11780" max="11780" width="12.42578125" style="3" customWidth="1"/>
    <col min="11781" max="12025" width="9.140625" style="3"/>
    <col min="12026" max="12026" width="3.5703125" style="3" customWidth="1"/>
    <col min="12027" max="12027" width="61.28515625" style="3" customWidth="1"/>
    <col min="12028" max="12028" width="8.7109375" style="3" customWidth="1"/>
    <col min="12029" max="12029" width="6.42578125" style="3" customWidth="1"/>
    <col min="12030" max="12030" width="7.5703125" style="3" customWidth="1"/>
    <col min="12031" max="12031" width="10.28515625" style="3" customWidth="1"/>
    <col min="12032" max="12032" width="6.7109375" style="3" customWidth="1"/>
    <col min="12033" max="12033" width="9.7109375" style="3" customWidth="1"/>
    <col min="12034" max="12034" width="7.7109375" style="3" customWidth="1"/>
    <col min="12035" max="12035" width="8.42578125" style="3" customWidth="1"/>
    <col min="12036" max="12036" width="12.42578125" style="3" customWidth="1"/>
    <col min="12037" max="12281" width="9.140625" style="3"/>
    <col min="12282" max="12282" width="3.5703125" style="3" customWidth="1"/>
    <col min="12283" max="12283" width="61.28515625" style="3" customWidth="1"/>
    <col min="12284" max="12284" width="8.7109375" style="3" customWidth="1"/>
    <col min="12285" max="12285" width="6.42578125" style="3" customWidth="1"/>
    <col min="12286" max="12286" width="7.5703125" style="3" customWidth="1"/>
    <col min="12287" max="12287" width="10.28515625" style="3" customWidth="1"/>
    <col min="12288" max="12288" width="6.7109375" style="3" customWidth="1"/>
    <col min="12289" max="12289" width="9.7109375" style="3" customWidth="1"/>
    <col min="12290" max="12290" width="7.7109375" style="3" customWidth="1"/>
    <col min="12291" max="12291" width="8.42578125" style="3" customWidth="1"/>
    <col min="12292" max="12292" width="12.42578125" style="3" customWidth="1"/>
    <col min="12293" max="12537" width="9.140625" style="3"/>
    <col min="12538" max="12538" width="3.5703125" style="3" customWidth="1"/>
    <col min="12539" max="12539" width="61.28515625" style="3" customWidth="1"/>
    <col min="12540" max="12540" width="8.7109375" style="3" customWidth="1"/>
    <col min="12541" max="12541" width="6.42578125" style="3" customWidth="1"/>
    <col min="12542" max="12542" width="7.5703125" style="3" customWidth="1"/>
    <col min="12543" max="12543" width="10.28515625" style="3" customWidth="1"/>
    <col min="12544" max="12544" width="6.7109375" style="3" customWidth="1"/>
    <col min="12545" max="12545" width="9.7109375" style="3" customWidth="1"/>
    <col min="12546" max="12546" width="7.7109375" style="3" customWidth="1"/>
    <col min="12547" max="12547" width="8.42578125" style="3" customWidth="1"/>
    <col min="12548" max="12548" width="12.42578125" style="3" customWidth="1"/>
    <col min="12549" max="12793" width="9.140625" style="3"/>
    <col min="12794" max="12794" width="3.5703125" style="3" customWidth="1"/>
    <col min="12795" max="12795" width="61.28515625" style="3" customWidth="1"/>
    <col min="12796" max="12796" width="8.7109375" style="3" customWidth="1"/>
    <col min="12797" max="12797" width="6.42578125" style="3" customWidth="1"/>
    <col min="12798" max="12798" width="7.5703125" style="3" customWidth="1"/>
    <col min="12799" max="12799" width="10.28515625" style="3" customWidth="1"/>
    <col min="12800" max="12800" width="6.7109375" style="3" customWidth="1"/>
    <col min="12801" max="12801" width="9.7109375" style="3" customWidth="1"/>
    <col min="12802" max="12802" width="7.7109375" style="3" customWidth="1"/>
    <col min="12803" max="12803" width="8.42578125" style="3" customWidth="1"/>
    <col min="12804" max="12804" width="12.42578125" style="3" customWidth="1"/>
    <col min="12805" max="13049" width="9.140625" style="3"/>
    <col min="13050" max="13050" width="3.5703125" style="3" customWidth="1"/>
    <col min="13051" max="13051" width="61.28515625" style="3" customWidth="1"/>
    <col min="13052" max="13052" width="8.7109375" style="3" customWidth="1"/>
    <col min="13053" max="13053" width="6.42578125" style="3" customWidth="1"/>
    <col min="13054" max="13054" width="7.5703125" style="3" customWidth="1"/>
    <col min="13055" max="13055" width="10.28515625" style="3" customWidth="1"/>
    <col min="13056" max="13056" width="6.7109375" style="3" customWidth="1"/>
    <col min="13057" max="13057" width="9.7109375" style="3" customWidth="1"/>
    <col min="13058" max="13058" width="7.7109375" style="3" customWidth="1"/>
    <col min="13059" max="13059" width="8.42578125" style="3" customWidth="1"/>
    <col min="13060" max="13060" width="12.42578125" style="3" customWidth="1"/>
    <col min="13061" max="13305" width="9.140625" style="3"/>
    <col min="13306" max="13306" width="3.5703125" style="3" customWidth="1"/>
    <col min="13307" max="13307" width="61.28515625" style="3" customWidth="1"/>
    <col min="13308" max="13308" width="8.7109375" style="3" customWidth="1"/>
    <col min="13309" max="13309" width="6.42578125" style="3" customWidth="1"/>
    <col min="13310" max="13310" width="7.5703125" style="3" customWidth="1"/>
    <col min="13311" max="13311" width="10.28515625" style="3" customWidth="1"/>
    <col min="13312" max="13312" width="6.7109375" style="3" customWidth="1"/>
    <col min="13313" max="13313" width="9.7109375" style="3" customWidth="1"/>
    <col min="13314" max="13314" width="7.7109375" style="3" customWidth="1"/>
    <col min="13315" max="13315" width="8.42578125" style="3" customWidth="1"/>
    <col min="13316" max="13316" width="12.42578125" style="3" customWidth="1"/>
    <col min="13317" max="13561" width="9.140625" style="3"/>
    <col min="13562" max="13562" width="3.5703125" style="3" customWidth="1"/>
    <col min="13563" max="13563" width="61.28515625" style="3" customWidth="1"/>
    <col min="13564" max="13564" width="8.7109375" style="3" customWidth="1"/>
    <col min="13565" max="13565" width="6.42578125" style="3" customWidth="1"/>
    <col min="13566" max="13566" width="7.5703125" style="3" customWidth="1"/>
    <col min="13567" max="13567" width="10.28515625" style="3" customWidth="1"/>
    <col min="13568" max="13568" width="6.7109375" style="3" customWidth="1"/>
    <col min="13569" max="13569" width="9.7109375" style="3" customWidth="1"/>
    <col min="13570" max="13570" width="7.7109375" style="3" customWidth="1"/>
    <col min="13571" max="13571" width="8.42578125" style="3" customWidth="1"/>
    <col min="13572" max="13572" width="12.42578125" style="3" customWidth="1"/>
    <col min="13573" max="13817" width="9.140625" style="3"/>
    <col min="13818" max="13818" width="3.5703125" style="3" customWidth="1"/>
    <col min="13819" max="13819" width="61.28515625" style="3" customWidth="1"/>
    <col min="13820" max="13820" width="8.7109375" style="3" customWidth="1"/>
    <col min="13821" max="13821" width="6.42578125" style="3" customWidth="1"/>
    <col min="13822" max="13822" width="7.5703125" style="3" customWidth="1"/>
    <col min="13823" max="13823" width="10.28515625" style="3" customWidth="1"/>
    <col min="13824" max="13824" width="6.7109375" style="3" customWidth="1"/>
    <col min="13825" max="13825" width="9.7109375" style="3" customWidth="1"/>
    <col min="13826" max="13826" width="7.7109375" style="3" customWidth="1"/>
    <col min="13827" max="13827" width="8.42578125" style="3" customWidth="1"/>
    <col min="13828" max="13828" width="12.42578125" style="3" customWidth="1"/>
    <col min="13829" max="14073" width="9.140625" style="3"/>
    <col min="14074" max="14074" width="3.5703125" style="3" customWidth="1"/>
    <col min="14075" max="14075" width="61.28515625" style="3" customWidth="1"/>
    <col min="14076" max="14076" width="8.7109375" style="3" customWidth="1"/>
    <col min="14077" max="14077" width="6.42578125" style="3" customWidth="1"/>
    <col min="14078" max="14078" width="7.5703125" style="3" customWidth="1"/>
    <col min="14079" max="14079" width="10.28515625" style="3" customWidth="1"/>
    <col min="14080" max="14080" width="6.7109375" style="3" customWidth="1"/>
    <col min="14081" max="14081" width="9.7109375" style="3" customWidth="1"/>
    <col min="14082" max="14082" width="7.7109375" style="3" customWidth="1"/>
    <col min="14083" max="14083" width="8.42578125" style="3" customWidth="1"/>
    <col min="14084" max="14084" width="12.42578125" style="3" customWidth="1"/>
    <col min="14085" max="14329" width="9.140625" style="3"/>
    <col min="14330" max="14330" width="3.5703125" style="3" customWidth="1"/>
    <col min="14331" max="14331" width="61.28515625" style="3" customWidth="1"/>
    <col min="14332" max="14332" width="8.7109375" style="3" customWidth="1"/>
    <col min="14333" max="14333" width="6.42578125" style="3" customWidth="1"/>
    <col min="14334" max="14334" width="7.5703125" style="3" customWidth="1"/>
    <col min="14335" max="14335" width="10.28515625" style="3" customWidth="1"/>
    <col min="14336" max="14336" width="6.7109375" style="3" customWidth="1"/>
    <col min="14337" max="14337" width="9.7109375" style="3" customWidth="1"/>
    <col min="14338" max="14338" width="7.7109375" style="3" customWidth="1"/>
    <col min="14339" max="14339" width="8.42578125" style="3" customWidth="1"/>
    <col min="14340" max="14340" width="12.42578125" style="3" customWidth="1"/>
    <col min="14341" max="14585" width="9.140625" style="3"/>
    <col min="14586" max="14586" width="3.5703125" style="3" customWidth="1"/>
    <col min="14587" max="14587" width="61.28515625" style="3" customWidth="1"/>
    <col min="14588" max="14588" width="8.7109375" style="3" customWidth="1"/>
    <col min="14589" max="14589" width="6.42578125" style="3" customWidth="1"/>
    <col min="14590" max="14590" width="7.5703125" style="3" customWidth="1"/>
    <col min="14591" max="14591" width="10.28515625" style="3" customWidth="1"/>
    <col min="14592" max="14592" width="6.7109375" style="3" customWidth="1"/>
    <col min="14593" max="14593" width="9.7109375" style="3" customWidth="1"/>
    <col min="14594" max="14594" width="7.7109375" style="3" customWidth="1"/>
    <col min="14595" max="14595" width="8.42578125" style="3" customWidth="1"/>
    <col min="14596" max="14596" width="12.42578125" style="3" customWidth="1"/>
    <col min="14597" max="14841" width="9.140625" style="3"/>
    <col min="14842" max="14842" width="3.5703125" style="3" customWidth="1"/>
    <col min="14843" max="14843" width="61.28515625" style="3" customWidth="1"/>
    <col min="14844" max="14844" width="8.7109375" style="3" customWidth="1"/>
    <col min="14845" max="14845" width="6.42578125" style="3" customWidth="1"/>
    <col min="14846" max="14846" width="7.5703125" style="3" customWidth="1"/>
    <col min="14847" max="14847" width="10.28515625" style="3" customWidth="1"/>
    <col min="14848" max="14848" width="6.7109375" style="3" customWidth="1"/>
    <col min="14849" max="14849" width="9.7109375" style="3" customWidth="1"/>
    <col min="14850" max="14850" width="7.7109375" style="3" customWidth="1"/>
    <col min="14851" max="14851" width="8.42578125" style="3" customWidth="1"/>
    <col min="14852" max="14852" width="12.42578125" style="3" customWidth="1"/>
    <col min="14853" max="15097" width="9.140625" style="3"/>
    <col min="15098" max="15098" width="3.5703125" style="3" customWidth="1"/>
    <col min="15099" max="15099" width="61.28515625" style="3" customWidth="1"/>
    <col min="15100" max="15100" width="8.7109375" style="3" customWidth="1"/>
    <col min="15101" max="15101" width="6.42578125" style="3" customWidth="1"/>
    <col min="15102" max="15102" width="7.5703125" style="3" customWidth="1"/>
    <col min="15103" max="15103" width="10.28515625" style="3" customWidth="1"/>
    <col min="15104" max="15104" width="6.7109375" style="3" customWidth="1"/>
    <col min="15105" max="15105" width="9.7109375" style="3" customWidth="1"/>
    <col min="15106" max="15106" width="7.7109375" style="3" customWidth="1"/>
    <col min="15107" max="15107" width="8.42578125" style="3" customWidth="1"/>
    <col min="15108" max="15108" width="12.42578125" style="3" customWidth="1"/>
    <col min="15109" max="15353" width="9.140625" style="3"/>
    <col min="15354" max="15354" width="3.5703125" style="3" customWidth="1"/>
    <col min="15355" max="15355" width="61.28515625" style="3" customWidth="1"/>
    <col min="15356" max="15356" width="8.7109375" style="3" customWidth="1"/>
    <col min="15357" max="15357" width="6.42578125" style="3" customWidth="1"/>
    <col min="15358" max="15358" width="7.5703125" style="3" customWidth="1"/>
    <col min="15359" max="15359" width="10.28515625" style="3" customWidth="1"/>
    <col min="15360" max="15360" width="6.7109375" style="3" customWidth="1"/>
    <col min="15361" max="15361" width="9.7109375" style="3" customWidth="1"/>
    <col min="15362" max="15362" width="7.7109375" style="3" customWidth="1"/>
    <col min="15363" max="15363" width="8.42578125" style="3" customWidth="1"/>
    <col min="15364" max="15364" width="12.42578125" style="3" customWidth="1"/>
    <col min="15365" max="15609" width="9.140625" style="3"/>
    <col min="15610" max="15610" width="3.5703125" style="3" customWidth="1"/>
    <col min="15611" max="15611" width="61.28515625" style="3" customWidth="1"/>
    <col min="15612" max="15612" width="8.7109375" style="3" customWidth="1"/>
    <col min="15613" max="15613" width="6.42578125" style="3" customWidth="1"/>
    <col min="15614" max="15614" width="7.5703125" style="3" customWidth="1"/>
    <col min="15615" max="15615" width="10.28515625" style="3" customWidth="1"/>
    <col min="15616" max="15616" width="6.7109375" style="3" customWidth="1"/>
    <col min="15617" max="15617" width="9.7109375" style="3" customWidth="1"/>
    <col min="15618" max="15618" width="7.7109375" style="3" customWidth="1"/>
    <col min="15619" max="15619" width="8.42578125" style="3" customWidth="1"/>
    <col min="15620" max="15620" width="12.42578125" style="3" customWidth="1"/>
    <col min="15621" max="15865" width="9.140625" style="3"/>
    <col min="15866" max="15866" width="3.5703125" style="3" customWidth="1"/>
    <col min="15867" max="15867" width="61.28515625" style="3" customWidth="1"/>
    <col min="15868" max="15868" width="8.7109375" style="3" customWidth="1"/>
    <col min="15869" max="15869" width="6.42578125" style="3" customWidth="1"/>
    <col min="15870" max="15870" width="7.5703125" style="3" customWidth="1"/>
    <col min="15871" max="15871" width="10.28515625" style="3" customWidth="1"/>
    <col min="15872" max="15872" width="6.7109375" style="3" customWidth="1"/>
    <col min="15873" max="15873" width="9.7109375" style="3" customWidth="1"/>
    <col min="15874" max="15874" width="7.7109375" style="3" customWidth="1"/>
    <col min="15875" max="15875" width="8.42578125" style="3" customWidth="1"/>
    <col min="15876" max="15876" width="12.42578125" style="3" customWidth="1"/>
    <col min="15877" max="16121" width="9.140625" style="3"/>
    <col min="16122" max="16122" width="3.5703125" style="3" customWidth="1"/>
    <col min="16123" max="16123" width="61.28515625" style="3" customWidth="1"/>
    <col min="16124" max="16124" width="8.7109375" style="3" customWidth="1"/>
    <col min="16125" max="16125" width="6.42578125" style="3" customWidth="1"/>
    <col min="16126" max="16126" width="7.5703125" style="3" customWidth="1"/>
    <col min="16127" max="16127" width="10.28515625" style="3" customWidth="1"/>
    <col min="16128" max="16128" width="6.7109375" style="3" customWidth="1"/>
    <col min="16129" max="16129" width="9.7109375" style="3" customWidth="1"/>
    <col min="16130" max="16130" width="7.7109375" style="3" customWidth="1"/>
    <col min="16131" max="16131" width="8.42578125" style="3" customWidth="1"/>
    <col min="16132" max="16132" width="12.42578125" style="3" customWidth="1"/>
    <col min="16133" max="16376" width="9.140625" style="3"/>
    <col min="16377" max="16384" width="9.28515625" style="3" customWidth="1"/>
  </cols>
  <sheetData>
    <row r="1" spans="1:26" ht="15.75" thickBot="1" x14ac:dyDescent="0.3"/>
    <row r="2" spans="1:26" s="2" customFormat="1" ht="36.75" customHeight="1" x14ac:dyDescent="0.25">
      <c r="A2" s="1"/>
      <c r="B2" s="56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149999999999999" customHeight="1" x14ac:dyDescent="0.25">
      <c r="B3" s="63" t="s">
        <v>0</v>
      </c>
      <c r="C3" s="64" t="s">
        <v>300</v>
      </c>
      <c r="D3" s="60" t="s">
        <v>13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10</v>
      </c>
      <c r="K3" s="60"/>
      <c r="L3" s="62" t="s">
        <v>12</v>
      </c>
    </row>
    <row r="4" spans="1:26" ht="23.25" customHeight="1" x14ac:dyDescent="0.25">
      <c r="B4" s="63"/>
      <c r="C4" s="64"/>
      <c r="D4" s="60"/>
      <c r="E4" s="61"/>
      <c r="F4" s="16" t="s">
        <v>11</v>
      </c>
      <c r="G4" s="16" t="s">
        <v>6</v>
      </c>
      <c r="H4" s="16" t="s">
        <v>11</v>
      </c>
      <c r="I4" s="16" t="s">
        <v>6</v>
      </c>
      <c r="J4" s="16" t="s">
        <v>11</v>
      </c>
      <c r="K4" s="16" t="s">
        <v>6</v>
      </c>
      <c r="L4" s="62"/>
    </row>
    <row r="5" spans="1:26" s="4" customFormat="1" ht="15.75" x14ac:dyDescent="0.25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29">
        <v>9</v>
      </c>
    </row>
    <row r="6" spans="1:26" s="4" customFormat="1" ht="15.75" x14ac:dyDescent="0.25">
      <c r="B6" s="30">
        <v>1</v>
      </c>
      <c r="C6" s="18" t="s">
        <v>15</v>
      </c>
      <c r="D6" s="7"/>
      <c r="E6" s="24"/>
      <c r="F6" s="9"/>
      <c r="G6" s="9"/>
      <c r="H6" s="9"/>
      <c r="I6" s="9"/>
      <c r="J6" s="7"/>
      <c r="K6" s="7"/>
      <c r="L6" s="31"/>
      <c r="M6" s="14"/>
      <c r="N6" s="14"/>
    </row>
    <row r="7" spans="1:26" s="4" customFormat="1" ht="60" x14ac:dyDescent="0.25">
      <c r="B7" s="32">
        <v>1.1000000000000001</v>
      </c>
      <c r="C7" s="20" t="s">
        <v>301</v>
      </c>
      <c r="D7" s="7" t="s">
        <v>16</v>
      </c>
      <c r="E7" s="24">
        <v>520</v>
      </c>
      <c r="F7" s="9"/>
      <c r="G7" s="9"/>
      <c r="H7" s="9"/>
      <c r="I7" s="9"/>
      <c r="J7" s="7"/>
      <c r="K7" s="7"/>
      <c r="L7" s="31">
        <f>G7+I7+K7</f>
        <v>0</v>
      </c>
    </row>
    <row r="8" spans="1:26" s="4" customFormat="1" ht="15.75" x14ac:dyDescent="0.25">
      <c r="B8" s="30">
        <v>2</v>
      </c>
      <c r="C8" s="18" t="s">
        <v>17</v>
      </c>
      <c r="D8" s="7"/>
      <c r="E8" s="9"/>
      <c r="F8" s="9"/>
      <c r="G8" s="9"/>
      <c r="H8" s="9"/>
      <c r="I8" s="9"/>
      <c r="J8" s="7"/>
      <c r="K8" s="7"/>
      <c r="L8" s="31"/>
    </row>
    <row r="9" spans="1:26" s="4" customFormat="1" ht="15.75" x14ac:dyDescent="0.25">
      <c r="B9" s="32">
        <v>2.1</v>
      </c>
      <c r="C9" s="19" t="s">
        <v>304</v>
      </c>
      <c r="D9" s="7"/>
      <c r="E9" s="9"/>
      <c r="F9" s="9"/>
      <c r="G9" s="9"/>
      <c r="H9" s="9"/>
      <c r="I9" s="9"/>
      <c r="J9" s="7"/>
      <c r="K9" s="7"/>
      <c r="L9" s="31"/>
    </row>
    <row r="10" spans="1:26" s="4" customFormat="1" ht="15.75" x14ac:dyDescent="0.25">
      <c r="B10" s="32" t="s">
        <v>24</v>
      </c>
      <c r="C10" s="20" t="s">
        <v>302</v>
      </c>
      <c r="D10" s="7" t="s">
        <v>16</v>
      </c>
      <c r="E10" s="9">
        <v>8.6999999999999993</v>
      </c>
      <c r="F10" s="9"/>
      <c r="G10" s="9"/>
      <c r="H10" s="9"/>
      <c r="I10" s="9"/>
      <c r="J10" s="7"/>
      <c r="K10" s="7"/>
      <c r="L10" s="31">
        <f t="shared" ref="L8:L71" si="0">G10+I10+K10</f>
        <v>0</v>
      </c>
    </row>
    <row r="11" spans="1:26" s="4" customFormat="1" ht="15.75" x14ac:dyDescent="0.25">
      <c r="B11" s="32" t="s">
        <v>26</v>
      </c>
      <c r="C11" s="20" t="s">
        <v>305</v>
      </c>
      <c r="D11" s="7" t="s">
        <v>16</v>
      </c>
      <c r="E11" s="9">
        <v>34.799999999999997</v>
      </c>
      <c r="F11" s="9"/>
      <c r="G11" s="9"/>
      <c r="H11" s="9"/>
      <c r="I11" s="9"/>
      <c r="J11" s="7"/>
      <c r="K11" s="7"/>
      <c r="L11" s="31">
        <f t="shared" si="0"/>
        <v>0</v>
      </c>
    </row>
    <row r="12" spans="1:26" s="4" customFormat="1" ht="15.75" x14ac:dyDescent="0.25">
      <c r="B12" s="32" t="s">
        <v>27</v>
      </c>
      <c r="C12" s="20" t="s">
        <v>66</v>
      </c>
      <c r="D12" s="7" t="s">
        <v>19</v>
      </c>
      <c r="E12" s="26">
        <v>0.112</v>
      </c>
      <c r="F12" s="9"/>
      <c r="G12" s="9"/>
      <c r="H12" s="9"/>
      <c r="I12" s="9"/>
      <c r="J12" s="7"/>
      <c r="K12" s="7"/>
      <c r="L12" s="31">
        <f t="shared" si="0"/>
        <v>0</v>
      </c>
    </row>
    <row r="13" spans="1:26" s="4" customFormat="1" ht="15.75" x14ac:dyDescent="0.25">
      <c r="B13" s="32" t="s">
        <v>28</v>
      </c>
      <c r="C13" s="20" t="s">
        <v>303</v>
      </c>
      <c r="D13" s="7" t="s">
        <v>19</v>
      </c>
      <c r="E13" s="26">
        <v>5.7990000000000004</v>
      </c>
      <c r="F13" s="9"/>
      <c r="G13" s="9"/>
      <c r="H13" s="9"/>
      <c r="I13" s="9"/>
      <c r="J13" s="7"/>
      <c r="K13" s="7"/>
      <c r="L13" s="31">
        <f t="shared" si="0"/>
        <v>0</v>
      </c>
    </row>
    <row r="14" spans="1:26" s="4" customFormat="1" ht="15.75" x14ac:dyDescent="0.25">
      <c r="B14" s="32">
        <v>2.2000000000000002</v>
      </c>
      <c r="C14" s="19" t="s">
        <v>306</v>
      </c>
      <c r="D14" s="7"/>
      <c r="E14" s="50"/>
      <c r="F14" s="9"/>
      <c r="G14" s="9"/>
      <c r="H14" s="9"/>
      <c r="I14" s="9"/>
      <c r="J14" s="7"/>
      <c r="K14" s="7"/>
      <c r="L14" s="31"/>
    </row>
    <row r="15" spans="1:26" s="4" customFormat="1" ht="15.75" x14ac:dyDescent="0.25">
      <c r="B15" s="32" t="s">
        <v>23</v>
      </c>
      <c r="C15" s="20" t="s">
        <v>69</v>
      </c>
      <c r="D15" s="7" t="s">
        <v>16</v>
      </c>
      <c r="E15" s="9">
        <v>26.4</v>
      </c>
      <c r="F15" s="9"/>
      <c r="G15" s="9"/>
      <c r="H15" s="9"/>
      <c r="I15" s="9"/>
      <c r="J15" s="7"/>
      <c r="K15" s="7"/>
      <c r="L15" s="31">
        <f t="shared" si="0"/>
        <v>0</v>
      </c>
    </row>
    <row r="16" spans="1:26" s="4" customFormat="1" ht="15.75" x14ac:dyDescent="0.25">
      <c r="B16" s="32" t="s">
        <v>25</v>
      </c>
      <c r="C16" s="20" t="s">
        <v>66</v>
      </c>
      <c r="D16" s="7" t="s">
        <v>19</v>
      </c>
      <c r="E16" s="26">
        <v>8.1000000000000003E-2</v>
      </c>
      <c r="F16" s="9"/>
      <c r="G16" s="9"/>
      <c r="H16" s="9"/>
      <c r="I16" s="9"/>
      <c r="J16" s="7"/>
      <c r="K16" s="7"/>
      <c r="L16" s="31">
        <f t="shared" si="0"/>
        <v>0</v>
      </c>
    </row>
    <row r="17" spans="2:12" s="4" customFormat="1" ht="15.75" x14ac:dyDescent="0.25">
      <c r="B17" s="32" t="s">
        <v>36</v>
      </c>
      <c r="C17" s="20" t="s">
        <v>307</v>
      </c>
      <c r="D17" s="7" t="s">
        <v>19</v>
      </c>
      <c r="E17" s="26">
        <v>2.2440000000000002</v>
      </c>
      <c r="F17" s="9"/>
      <c r="G17" s="9"/>
      <c r="H17" s="9"/>
      <c r="I17" s="9"/>
      <c r="J17" s="7"/>
      <c r="K17" s="7"/>
      <c r="L17" s="31">
        <f t="shared" si="0"/>
        <v>0</v>
      </c>
    </row>
    <row r="18" spans="2:12" s="4" customFormat="1" ht="30" x14ac:dyDescent="0.25">
      <c r="B18" s="32" t="s">
        <v>71</v>
      </c>
      <c r="C18" s="20" t="s">
        <v>308</v>
      </c>
      <c r="D18" s="7" t="s">
        <v>8</v>
      </c>
      <c r="E18" s="24">
        <v>130</v>
      </c>
      <c r="F18" s="9"/>
      <c r="G18" s="9"/>
      <c r="H18" s="9"/>
      <c r="I18" s="9"/>
      <c r="J18" s="7"/>
      <c r="K18" s="7"/>
      <c r="L18" s="31">
        <f t="shared" si="0"/>
        <v>0</v>
      </c>
    </row>
    <row r="19" spans="2:12" s="4" customFormat="1" ht="15.75" x14ac:dyDescent="0.25">
      <c r="B19" s="32" t="s">
        <v>310</v>
      </c>
      <c r="C19" s="20" t="s">
        <v>309</v>
      </c>
      <c r="D19" s="7" t="s">
        <v>16</v>
      </c>
      <c r="E19" s="50">
        <v>250</v>
      </c>
      <c r="F19" s="9"/>
      <c r="G19" s="9"/>
      <c r="H19" s="9"/>
      <c r="I19" s="9"/>
      <c r="J19" s="7"/>
      <c r="K19" s="7"/>
      <c r="L19" s="31">
        <f t="shared" si="0"/>
        <v>0</v>
      </c>
    </row>
    <row r="20" spans="2:12" s="4" customFormat="1" ht="15.75" x14ac:dyDescent="0.25">
      <c r="B20" s="32">
        <v>2.2999999999999998</v>
      </c>
      <c r="C20" s="19" t="s">
        <v>311</v>
      </c>
      <c r="D20" s="7"/>
      <c r="E20" s="9"/>
      <c r="F20" s="9"/>
      <c r="G20" s="9"/>
      <c r="H20" s="9"/>
      <c r="I20" s="9"/>
      <c r="J20" s="7"/>
      <c r="K20" s="7"/>
      <c r="L20" s="31"/>
    </row>
    <row r="21" spans="2:12" s="4" customFormat="1" ht="15.75" x14ac:dyDescent="0.25">
      <c r="B21" s="32" t="s">
        <v>29</v>
      </c>
      <c r="C21" s="20" t="s">
        <v>69</v>
      </c>
      <c r="D21" s="7" t="s">
        <v>16</v>
      </c>
      <c r="E21" s="26">
        <v>10.3</v>
      </c>
      <c r="F21" s="9"/>
      <c r="G21" s="9"/>
      <c r="H21" s="9"/>
      <c r="I21" s="9"/>
      <c r="J21" s="7"/>
      <c r="K21" s="7"/>
      <c r="L21" s="31">
        <f t="shared" si="0"/>
        <v>0</v>
      </c>
    </row>
    <row r="22" spans="2:12" s="4" customFormat="1" ht="15.75" x14ac:dyDescent="0.25">
      <c r="B22" s="32" t="s">
        <v>30</v>
      </c>
      <c r="C22" s="20" t="s">
        <v>66</v>
      </c>
      <c r="D22" s="7" t="s">
        <v>19</v>
      </c>
      <c r="E22" s="26">
        <v>2.3E-2</v>
      </c>
      <c r="F22" s="9"/>
      <c r="G22" s="9"/>
      <c r="H22" s="9"/>
      <c r="I22" s="9"/>
      <c r="J22" s="7"/>
      <c r="K22" s="7"/>
      <c r="L22" s="31">
        <f t="shared" si="0"/>
        <v>0</v>
      </c>
    </row>
    <row r="23" spans="2:12" s="4" customFormat="1" ht="15.75" x14ac:dyDescent="0.25">
      <c r="B23" s="32" t="s">
        <v>31</v>
      </c>
      <c r="C23" s="20" t="s">
        <v>312</v>
      </c>
      <c r="D23" s="7" t="s">
        <v>19</v>
      </c>
      <c r="E23" s="26">
        <v>1.296</v>
      </c>
      <c r="F23" s="9"/>
      <c r="G23" s="9"/>
      <c r="H23" s="9"/>
      <c r="I23" s="9"/>
      <c r="J23" s="7"/>
      <c r="K23" s="7"/>
      <c r="L23" s="31">
        <f t="shared" si="0"/>
        <v>0</v>
      </c>
    </row>
    <row r="24" spans="2:12" s="4" customFormat="1" ht="15.75" x14ac:dyDescent="0.25">
      <c r="B24" s="32">
        <v>2.4</v>
      </c>
      <c r="C24" s="19" t="s">
        <v>313</v>
      </c>
      <c r="D24" s="7"/>
      <c r="E24" s="9"/>
      <c r="F24" s="9"/>
      <c r="G24" s="9"/>
      <c r="H24" s="9"/>
      <c r="I24" s="9"/>
      <c r="J24" s="7"/>
      <c r="K24" s="7"/>
      <c r="L24" s="31"/>
    </row>
    <row r="25" spans="2:12" s="4" customFormat="1" ht="15.75" x14ac:dyDescent="0.25">
      <c r="B25" s="32" t="s">
        <v>33</v>
      </c>
      <c r="C25" s="20" t="s">
        <v>69</v>
      </c>
      <c r="D25" s="7" t="s">
        <v>16</v>
      </c>
      <c r="E25" s="26">
        <v>4.43</v>
      </c>
      <c r="F25" s="9"/>
      <c r="G25" s="9"/>
      <c r="H25" s="9"/>
      <c r="I25" s="9"/>
      <c r="J25" s="7"/>
      <c r="K25" s="7"/>
      <c r="L25" s="31">
        <f t="shared" si="0"/>
        <v>0</v>
      </c>
    </row>
    <row r="26" spans="2:12" s="4" customFormat="1" ht="15.75" x14ac:dyDescent="0.25">
      <c r="B26" s="32" t="s">
        <v>37</v>
      </c>
      <c r="C26" s="20" t="s">
        <v>66</v>
      </c>
      <c r="D26" s="7" t="s">
        <v>19</v>
      </c>
      <c r="E26" s="26">
        <v>0.01</v>
      </c>
      <c r="F26" s="9"/>
      <c r="G26" s="9"/>
      <c r="H26" s="9"/>
      <c r="I26" s="9"/>
      <c r="J26" s="7"/>
      <c r="K26" s="7"/>
      <c r="L26" s="31">
        <f t="shared" si="0"/>
        <v>0</v>
      </c>
    </row>
    <row r="27" spans="2:12" s="4" customFormat="1" ht="15.75" x14ac:dyDescent="0.25">
      <c r="B27" s="32" t="s">
        <v>78</v>
      </c>
      <c r="C27" s="20" t="s">
        <v>312</v>
      </c>
      <c r="D27" s="7" t="s">
        <v>19</v>
      </c>
      <c r="E27" s="26">
        <v>0.55700000000000005</v>
      </c>
      <c r="F27" s="9"/>
      <c r="G27" s="9"/>
      <c r="H27" s="9"/>
      <c r="I27" s="9"/>
      <c r="J27" s="7"/>
      <c r="K27" s="7"/>
      <c r="L27" s="31">
        <f t="shared" si="0"/>
        <v>0</v>
      </c>
    </row>
    <row r="28" spans="2:12" s="4" customFormat="1" ht="15.75" x14ac:dyDescent="0.25">
      <c r="B28" s="32">
        <v>2.5</v>
      </c>
      <c r="C28" s="19" t="s">
        <v>316</v>
      </c>
      <c r="D28" s="7"/>
      <c r="E28" s="9"/>
      <c r="F28" s="9"/>
      <c r="G28" s="9"/>
      <c r="H28" s="9"/>
      <c r="I28" s="9"/>
      <c r="J28" s="7"/>
      <c r="K28" s="7"/>
      <c r="L28" s="31"/>
    </row>
    <row r="29" spans="2:12" s="4" customFormat="1" ht="15.75" x14ac:dyDescent="0.25">
      <c r="B29" s="32" t="s">
        <v>82</v>
      </c>
      <c r="C29" s="20" t="s">
        <v>69</v>
      </c>
      <c r="D29" s="7" t="s">
        <v>16</v>
      </c>
      <c r="E29" s="26">
        <v>4.34</v>
      </c>
      <c r="F29" s="9"/>
      <c r="G29" s="9"/>
      <c r="H29" s="9"/>
      <c r="I29" s="9"/>
      <c r="J29" s="7"/>
      <c r="K29" s="7"/>
      <c r="L29" s="31">
        <f t="shared" si="0"/>
        <v>0</v>
      </c>
    </row>
    <row r="30" spans="2:12" s="4" customFormat="1" ht="15.75" x14ac:dyDescent="0.25">
      <c r="B30" s="32" t="s">
        <v>314</v>
      </c>
      <c r="C30" s="20" t="s">
        <v>66</v>
      </c>
      <c r="D30" s="7" t="s">
        <v>19</v>
      </c>
      <c r="E30" s="26">
        <v>0.217</v>
      </c>
      <c r="F30" s="9"/>
      <c r="G30" s="9"/>
      <c r="H30" s="9"/>
      <c r="I30" s="9"/>
      <c r="J30" s="7"/>
      <c r="K30" s="7"/>
      <c r="L30" s="31">
        <f t="shared" si="0"/>
        <v>0</v>
      </c>
    </row>
    <row r="31" spans="2:12" s="4" customFormat="1" ht="15.75" x14ac:dyDescent="0.25">
      <c r="B31" s="32" t="s">
        <v>315</v>
      </c>
      <c r="C31" s="20" t="s">
        <v>317</v>
      </c>
      <c r="D31" s="7" t="s">
        <v>19</v>
      </c>
      <c r="E31" s="26">
        <v>0.69799999999999995</v>
      </c>
      <c r="F31" s="9"/>
      <c r="G31" s="9"/>
      <c r="H31" s="9"/>
      <c r="I31" s="9"/>
      <c r="J31" s="7"/>
      <c r="K31" s="7"/>
      <c r="L31" s="31">
        <f t="shared" si="0"/>
        <v>0</v>
      </c>
    </row>
    <row r="32" spans="2:12" s="4" customFormat="1" ht="15.75" x14ac:dyDescent="0.25">
      <c r="B32" s="32">
        <v>2.6</v>
      </c>
      <c r="C32" s="19" t="s">
        <v>321</v>
      </c>
      <c r="D32" s="7"/>
      <c r="E32" s="9"/>
      <c r="F32" s="9"/>
      <c r="G32" s="9"/>
      <c r="H32" s="9"/>
      <c r="I32" s="9"/>
      <c r="J32" s="7"/>
      <c r="K32" s="7"/>
      <c r="L32" s="31"/>
    </row>
    <row r="33" spans="2:12" s="4" customFormat="1" ht="15.75" x14ac:dyDescent="0.25">
      <c r="B33" s="32" t="s">
        <v>318</v>
      </c>
      <c r="C33" s="20" t="s">
        <v>69</v>
      </c>
      <c r="D33" s="7" t="s">
        <v>16</v>
      </c>
      <c r="E33" s="26">
        <v>4.54</v>
      </c>
      <c r="F33" s="9"/>
      <c r="G33" s="9"/>
      <c r="H33" s="9"/>
      <c r="I33" s="9"/>
      <c r="J33" s="7"/>
      <c r="K33" s="7"/>
      <c r="L33" s="31">
        <f t="shared" si="0"/>
        <v>0</v>
      </c>
    </row>
    <row r="34" spans="2:12" s="4" customFormat="1" ht="15.75" x14ac:dyDescent="0.25">
      <c r="B34" s="32" t="s">
        <v>319</v>
      </c>
      <c r="C34" s="20" t="s">
        <v>66</v>
      </c>
      <c r="D34" s="7" t="s">
        <v>19</v>
      </c>
      <c r="E34" s="26">
        <v>0.16800000000000001</v>
      </c>
      <c r="F34" s="9"/>
      <c r="G34" s="9"/>
      <c r="H34" s="9"/>
      <c r="I34" s="9"/>
      <c r="J34" s="7"/>
      <c r="K34" s="7"/>
      <c r="L34" s="31">
        <f t="shared" si="0"/>
        <v>0</v>
      </c>
    </row>
    <row r="35" spans="2:12" s="4" customFormat="1" ht="15.75" x14ac:dyDescent="0.25">
      <c r="B35" s="32" t="s">
        <v>320</v>
      </c>
      <c r="C35" s="20" t="s">
        <v>322</v>
      </c>
      <c r="D35" s="7" t="s">
        <v>19</v>
      </c>
      <c r="E35" s="26">
        <v>0.98899999999999999</v>
      </c>
      <c r="F35" s="9"/>
      <c r="G35" s="9"/>
      <c r="H35" s="9"/>
      <c r="I35" s="9"/>
      <c r="J35" s="7"/>
      <c r="K35" s="7"/>
      <c r="L35" s="31">
        <f t="shared" si="0"/>
        <v>0</v>
      </c>
    </row>
    <row r="36" spans="2:12" s="4" customFormat="1" ht="15.75" x14ac:dyDescent="0.25">
      <c r="B36" s="32">
        <v>2.7</v>
      </c>
      <c r="C36" s="19" t="s">
        <v>324</v>
      </c>
      <c r="D36" s="7"/>
      <c r="E36" s="9"/>
      <c r="F36" s="9"/>
      <c r="G36" s="9"/>
      <c r="H36" s="9"/>
      <c r="I36" s="9"/>
      <c r="J36" s="7"/>
      <c r="K36" s="7"/>
      <c r="L36" s="31"/>
    </row>
    <row r="37" spans="2:12" s="4" customFormat="1" ht="15.75" x14ac:dyDescent="0.25">
      <c r="B37" s="32" t="s">
        <v>87</v>
      </c>
      <c r="C37" s="20" t="s">
        <v>69</v>
      </c>
      <c r="D37" s="7" t="s">
        <v>16</v>
      </c>
      <c r="E37" s="9">
        <v>1.5</v>
      </c>
      <c r="F37" s="9"/>
      <c r="G37" s="9"/>
      <c r="H37" s="9"/>
      <c r="I37" s="9"/>
      <c r="J37" s="7"/>
      <c r="K37" s="7"/>
      <c r="L37" s="31">
        <f t="shared" si="0"/>
        <v>0</v>
      </c>
    </row>
    <row r="38" spans="2:12" s="4" customFormat="1" ht="15.75" x14ac:dyDescent="0.25">
      <c r="B38" s="32" t="s">
        <v>96</v>
      </c>
      <c r="C38" s="20" t="s">
        <v>312</v>
      </c>
      <c r="D38" s="7" t="s">
        <v>19</v>
      </c>
      <c r="E38" s="26">
        <v>0.188</v>
      </c>
      <c r="F38" s="9"/>
      <c r="G38" s="9"/>
      <c r="H38" s="9"/>
      <c r="I38" s="9"/>
      <c r="J38" s="7"/>
      <c r="K38" s="7"/>
      <c r="L38" s="31">
        <f t="shared" si="0"/>
        <v>0</v>
      </c>
    </row>
    <row r="39" spans="2:12" s="4" customFormat="1" ht="15.75" x14ac:dyDescent="0.25">
      <c r="B39" s="32">
        <v>2.8</v>
      </c>
      <c r="C39" s="19" t="s">
        <v>325</v>
      </c>
      <c r="D39" s="7"/>
      <c r="E39" s="26"/>
      <c r="F39" s="9"/>
      <c r="G39" s="9"/>
      <c r="H39" s="9"/>
      <c r="I39" s="9"/>
      <c r="J39" s="7"/>
      <c r="K39" s="7"/>
      <c r="L39" s="31"/>
    </row>
    <row r="40" spans="2:12" s="4" customFormat="1" ht="15.75" x14ac:dyDescent="0.25">
      <c r="B40" s="32" t="s">
        <v>109</v>
      </c>
      <c r="C40" s="20" t="s">
        <v>213</v>
      </c>
      <c r="D40" s="7" t="s">
        <v>19</v>
      </c>
      <c r="E40" s="26">
        <v>0.22700000000000001</v>
      </c>
      <c r="F40" s="9"/>
      <c r="G40" s="9"/>
      <c r="H40" s="9"/>
      <c r="I40" s="9"/>
      <c r="J40" s="7"/>
      <c r="K40" s="7"/>
      <c r="L40" s="31">
        <f t="shared" si="0"/>
        <v>0</v>
      </c>
    </row>
    <row r="41" spans="2:12" s="4" customFormat="1" ht="15.75" x14ac:dyDescent="0.25">
      <c r="B41" s="32" t="s">
        <v>110</v>
      </c>
      <c r="C41" s="20" t="s">
        <v>326</v>
      </c>
      <c r="D41" s="7" t="s">
        <v>19</v>
      </c>
      <c r="E41" s="26">
        <v>0.13</v>
      </c>
      <c r="F41" s="9"/>
      <c r="G41" s="9"/>
      <c r="H41" s="9"/>
      <c r="I41" s="9"/>
      <c r="J41" s="7"/>
      <c r="K41" s="7"/>
      <c r="L41" s="31">
        <f t="shared" si="0"/>
        <v>0</v>
      </c>
    </row>
    <row r="42" spans="2:12" s="4" customFormat="1" ht="15.75" x14ac:dyDescent="0.25">
      <c r="B42" s="32" t="s">
        <v>111</v>
      </c>
      <c r="C42" s="20" t="s">
        <v>328</v>
      </c>
      <c r="D42" s="7" t="s">
        <v>35</v>
      </c>
      <c r="E42" s="26">
        <v>1.6E-2</v>
      </c>
      <c r="F42" s="9"/>
      <c r="G42" s="9"/>
      <c r="H42" s="9"/>
      <c r="I42" s="9"/>
      <c r="J42" s="7"/>
      <c r="K42" s="7"/>
      <c r="L42" s="31">
        <f t="shared" si="0"/>
        <v>0</v>
      </c>
    </row>
    <row r="43" spans="2:12" s="4" customFormat="1" ht="15.75" x14ac:dyDescent="0.25">
      <c r="B43" s="32" t="s">
        <v>327</v>
      </c>
      <c r="C43" s="20" t="s">
        <v>329</v>
      </c>
      <c r="D43" s="7" t="s">
        <v>19</v>
      </c>
      <c r="E43" s="26">
        <v>0.14099999999999999</v>
      </c>
      <c r="F43" s="9"/>
      <c r="G43" s="9"/>
      <c r="H43" s="9"/>
      <c r="I43" s="9"/>
      <c r="J43" s="7"/>
      <c r="K43" s="7"/>
      <c r="L43" s="31">
        <f t="shared" si="0"/>
        <v>0</v>
      </c>
    </row>
    <row r="44" spans="2:12" s="4" customFormat="1" ht="15.75" x14ac:dyDescent="0.25">
      <c r="B44" s="32" t="s">
        <v>330</v>
      </c>
      <c r="C44" s="20" t="s">
        <v>331</v>
      </c>
      <c r="D44" s="7" t="s">
        <v>35</v>
      </c>
      <c r="E44" s="26">
        <v>2.1000000000000001E-2</v>
      </c>
      <c r="F44" s="9"/>
      <c r="G44" s="9"/>
      <c r="H44" s="9"/>
      <c r="I44" s="9"/>
      <c r="J44" s="7"/>
      <c r="K44" s="7"/>
      <c r="L44" s="31">
        <f t="shared" si="0"/>
        <v>0</v>
      </c>
    </row>
    <row r="45" spans="2:12" s="4" customFormat="1" ht="15.75" x14ac:dyDescent="0.25">
      <c r="B45" s="32" t="s">
        <v>332</v>
      </c>
      <c r="C45" s="20" t="s">
        <v>104</v>
      </c>
      <c r="D45" s="7" t="s">
        <v>98</v>
      </c>
      <c r="E45" s="24">
        <v>1</v>
      </c>
      <c r="F45" s="9"/>
      <c r="G45" s="9"/>
      <c r="H45" s="9"/>
      <c r="I45" s="9"/>
      <c r="J45" s="7"/>
      <c r="K45" s="7"/>
      <c r="L45" s="31">
        <f t="shared" si="0"/>
        <v>0</v>
      </c>
    </row>
    <row r="46" spans="2:12" s="4" customFormat="1" ht="15.75" x14ac:dyDescent="0.25">
      <c r="B46" s="32" t="s">
        <v>333</v>
      </c>
      <c r="C46" s="20" t="s">
        <v>334</v>
      </c>
      <c r="D46" s="7" t="s">
        <v>265</v>
      </c>
      <c r="E46" s="24">
        <v>2</v>
      </c>
      <c r="F46" s="9"/>
      <c r="G46" s="9"/>
      <c r="H46" s="9"/>
      <c r="I46" s="9"/>
      <c r="J46" s="7"/>
      <c r="K46" s="7"/>
      <c r="L46" s="31">
        <f t="shared" si="0"/>
        <v>0</v>
      </c>
    </row>
    <row r="47" spans="2:12" s="4" customFormat="1" ht="15.75" x14ac:dyDescent="0.25">
      <c r="B47" s="32">
        <v>2.9</v>
      </c>
      <c r="C47" s="19" t="s">
        <v>335</v>
      </c>
      <c r="D47" s="7"/>
      <c r="E47" s="26"/>
      <c r="F47" s="9"/>
      <c r="G47" s="9"/>
      <c r="H47" s="9"/>
      <c r="I47" s="9"/>
      <c r="J47" s="7"/>
      <c r="K47" s="7"/>
      <c r="L47" s="31"/>
    </row>
    <row r="48" spans="2:12" s="4" customFormat="1" ht="15.75" x14ac:dyDescent="0.25">
      <c r="B48" s="32" t="s">
        <v>118</v>
      </c>
      <c r="C48" s="20" t="s">
        <v>213</v>
      </c>
      <c r="D48" s="7" t="s">
        <v>19</v>
      </c>
      <c r="E48" s="26">
        <v>6.4000000000000001E-2</v>
      </c>
      <c r="F48" s="9"/>
      <c r="G48" s="9"/>
      <c r="H48" s="9"/>
      <c r="I48" s="9"/>
      <c r="J48" s="7"/>
      <c r="K48" s="7"/>
      <c r="L48" s="31">
        <f t="shared" si="0"/>
        <v>0</v>
      </c>
    </row>
    <row r="49" spans="2:12" s="4" customFormat="1" ht="15.75" x14ac:dyDescent="0.25">
      <c r="B49" s="32" t="s">
        <v>120</v>
      </c>
      <c r="C49" s="20" t="s">
        <v>336</v>
      </c>
      <c r="D49" s="7" t="s">
        <v>19</v>
      </c>
      <c r="E49" s="26">
        <v>0.224</v>
      </c>
      <c r="F49" s="9"/>
      <c r="G49" s="9"/>
      <c r="H49" s="9"/>
      <c r="I49" s="9"/>
      <c r="J49" s="7"/>
      <c r="K49" s="7"/>
      <c r="L49" s="31">
        <f t="shared" si="0"/>
        <v>0</v>
      </c>
    </row>
    <row r="50" spans="2:12" s="4" customFormat="1" ht="15.75" x14ac:dyDescent="0.25">
      <c r="B50" s="32" t="s">
        <v>121</v>
      </c>
      <c r="C50" s="20" t="s">
        <v>337</v>
      </c>
      <c r="D50" s="7" t="s">
        <v>35</v>
      </c>
      <c r="E50" s="26">
        <v>1.2999999999999999E-2</v>
      </c>
      <c r="F50" s="9"/>
      <c r="G50" s="9"/>
      <c r="H50" s="9"/>
      <c r="I50" s="9"/>
      <c r="J50" s="7"/>
      <c r="K50" s="7"/>
      <c r="L50" s="31">
        <f t="shared" si="0"/>
        <v>0</v>
      </c>
    </row>
    <row r="51" spans="2:12" s="4" customFormat="1" ht="15.75" x14ac:dyDescent="0.25">
      <c r="B51" s="32" t="s">
        <v>122</v>
      </c>
      <c r="C51" s="20" t="s">
        <v>104</v>
      </c>
      <c r="D51" s="7" t="s">
        <v>98</v>
      </c>
      <c r="E51" s="24">
        <v>1</v>
      </c>
      <c r="F51" s="9"/>
      <c r="G51" s="9"/>
      <c r="H51" s="9"/>
      <c r="I51" s="9"/>
      <c r="J51" s="7"/>
      <c r="K51" s="7"/>
      <c r="L51" s="31">
        <f t="shared" si="0"/>
        <v>0</v>
      </c>
    </row>
    <row r="52" spans="2:12" s="4" customFormat="1" ht="15.75" x14ac:dyDescent="0.25">
      <c r="B52" s="32" t="s">
        <v>119</v>
      </c>
      <c r="C52" s="20" t="s">
        <v>338</v>
      </c>
      <c r="D52" s="7" t="s">
        <v>265</v>
      </c>
      <c r="E52" s="24">
        <v>2</v>
      </c>
      <c r="F52" s="9"/>
      <c r="G52" s="9"/>
      <c r="H52" s="9"/>
      <c r="I52" s="9"/>
      <c r="J52" s="7"/>
      <c r="K52" s="7"/>
      <c r="L52" s="31">
        <f t="shared" si="0"/>
        <v>0</v>
      </c>
    </row>
    <row r="53" spans="2:12" s="4" customFormat="1" ht="15.75" x14ac:dyDescent="0.25">
      <c r="B53" s="32" t="s">
        <v>123</v>
      </c>
      <c r="C53" s="20" t="s">
        <v>339</v>
      </c>
      <c r="D53" s="7" t="s">
        <v>340</v>
      </c>
      <c r="E53" s="24">
        <v>2</v>
      </c>
      <c r="F53" s="9"/>
      <c r="G53" s="9"/>
      <c r="H53" s="9"/>
      <c r="I53" s="9"/>
      <c r="J53" s="7"/>
      <c r="K53" s="7"/>
      <c r="L53" s="31">
        <f t="shared" si="0"/>
        <v>0</v>
      </c>
    </row>
    <row r="54" spans="2:12" s="4" customFormat="1" ht="30" x14ac:dyDescent="0.25">
      <c r="B54" s="39">
        <v>2.1</v>
      </c>
      <c r="C54" s="76" t="s">
        <v>215</v>
      </c>
      <c r="D54" s="7" t="s">
        <v>19</v>
      </c>
      <c r="E54" s="9">
        <v>0.84</v>
      </c>
      <c r="F54" s="9"/>
      <c r="G54" s="9"/>
      <c r="H54" s="9"/>
      <c r="I54" s="9"/>
      <c r="J54" s="7"/>
      <c r="K54" s="7"/>
      <c r="L54" s="31">
        <f t="shared" si="0"/>
        <v>0</v>
      </c>
    </row>
    <row r="55" spans="2:12" s="4" customFormat="1" ht="15.75" x14ac:dyDescent="0.25">
      <c r="B55" s="32">
        <v>3</v>
      </c>
      <c r="C55" s="19" t="s">
        <v>341</v>
      </c>
      <c r="D55" s="7"/>
      <c r="E55" s="9"/>
      <c r="F55" s="9"/>
      <c r="G55" s="9"/>
      <c r="H55" s="9"/>
      <c r="I55" s="9"/>
      <c r="J55" s="7"/>
      <c r="K55" s="7"/>
      <c r="L55" s="31"/>
    </row>
    <row r="56" spans="2:12" s="4" customFormat="1" ht="30" x14ac:dyDescent="0.25">
      <c r="B56" s="32">
        <v>3.1</v>
      </c>
      <c r="C56" s="20" t="s">
        <v>342</v>
      </c>
      <c r="D56" s="7" t="s">
        <v>16</v>
      </c>
      <c r="E56" s="9">
        <v>17</v>
      </c>
      <c r="F56" s="9"/>
      <c r="G56" s="9"/>
      <c r="H56" s="9"/>
      <c r="I56" s="9"/>
      <c r="J56" s="7"/>
      <c r="K56" s="7"/>
      <c r="L56" s="31">
        <f t="shared" si="0"/>
        <v>0</v>
      </c>
    </row>
    <row r="57" spans="2:12" s="4" customFormat="1" ht="15.75" x14ac:dyDescent="0.25">
      <c r="B57" s="32">
        <v>3.2</v>
      </c>
      <c r="C57" s="20" t="s">
        <v>343</v>
      </c>
      <c r="D57" s="7" t="s">
        <v>8</v>
      </c>
      <c r="E57" s="9">
        <v>18</v>
      </c>
      <c r="F57" s="9"/>
      <c r="G57" s="9"/>
      <c r="H57" s="9"/>
      <c r="I57" s="9"/>
      <c r="J57" s="7"/>
      <c r="K57" s="7"/>
      <c r="L57" s="31">
        <f t="shared" si="0"/>
        <v>0</v>
      </c>
    </row>
    <row r="58" spans="2:12" s="4" customFormat="1" ht="15.75" x14ac:dyDescent="0.25">
      <c r="B58" s="32">
        <v>3.3</v>
      </c>
      <c r="C58" s="20" t="s">
        <v>344</v>
      </c>
      <c r="D58" s="7" t="s">
        <v>8</v>
      </c>
      <c r="E58" s="9">
        <v>14</v>
      </c>
      <c r="F58" s="9"/>
      <c r="G58" s="9"/>
      <c r="H58" s="9"/>
      <c r="I58" s="9"/>
      <c r="J58" s="7"/>
      <c r="K58" s="7"/>
      <c r="L58" s="31">
        <f t="shared" si="0"/>
        <v>0</v>
      </c>
    </row>
    <row r="59" spans="2:12" s="4" customFormat="1" ht="15.75" x14ac:dyDescent="0.25">
      <c r="B59" s="32">
        <v>4</v>
      </c>
      <c r="C59" s="19" t="s">
        <v>345</v>
      </c>
      <c r="D59" s="7"/>
      <c r="E59" s="24"/>
      <c r="F59" s="9"/>
      <c r="G59" s="9"/>
      <c r="H59" s="9"/>
      <c r="I59" s="9"/>
      <c r="J59" s="7"/>
      <c r="K59" s="7"/>
      <c r="L59" s="31"/>
    </row>
    <row r="60" spans="2:12" s="4" customFormat="1" ht="30" x14ac:dyDescent="0.25">
      <c r="B60" s="32">
        <v>4.0999999999999996</v>
      </c>
      <c r="C60" s="20" t="s">
        <v>346</v>
      </c>
      <c r="D60" s="7" t="s">
        <v>248</v>
      </c>
      <c r="E60" s="9">
        <f>1.98*4</f>
        <v>7.92</v>
      </c>
      <c r="F60" s="9"/>
      <c r="G60" s="9"/>
      <c r="H60" s="9"/>
      <c r="I60" s="9"/>
      <c r="J60" s="7"/>
      <c r="K60" s="7"/>
      <c r="L60" s="31">
        <f t="shared" si="0"/>
        <v>0</v>
      </c>
    </row>
    <row r="61" spans="2:12" s="4" customFormat="1" ht="30" x14ac:dyDescent="0.25">
      <c r="B61" s="32">
        <v>4.2</v>
      </c>
      <c r="C61" s="20" t="s">
        <v>347</v>
      </c>
      <c r="D61" s="7" t="s">
        <v>8</v>
      </c>
      <c r="E61" s="26">
        <f>E60*2</f>
        <v>15.84</v>
      </c>
      <c r="F61" s="9"/>
      <c r="G61" s="9"/>
      <c r="H61" s="9"/>
      <c r="I61" s="9"/>
      <c r="J61" s="7"/>
      <c r="K61" s="7"/>
      <c r="L61" s="31">
        <f t="shared" si="0"/>
        <v>0</v>
      </c>
    </row>
    <row r="62" spans="2:12" s="4" customFormat="1" ht="15.75" x14ac:dyDescent="0.25">
      <c r="B62" s="32">
        <v>4.3</v>
      </c>
      <c r="C62" s="20" t="s">
        <v>348</v>
      </c>
      <c r="D62" s="7" t="s">
        <v>8</v>
      </c>
      <c r="E62" s="26">
        <f>E61</f>
        <v>15.84</v>
      </c>
      <c r="F62" s="9"/>
      <c r="G62" s="9"/>
      <c r="H62" s="9"/>
      <c r="I62" s="9"/>
      <c r="J62" s="7"/>
      <c r="K62" s="7"/>
      <c r="L62" s="31">
        <f t="shared" si="0"/>
        <v>0</v>
      </c>
    </row>
    <row r="63" spans="2:12" s="4" customFormat="1" ht="30" x14ac:dyDescent="0.25">
      <c r="B63" s="32">
        <v>4.4000000000000004</v>
      </c>
      <c r="C63" s="19" t="s">
        <v>349</v>
      </c>
      <c r="D63" s="7" t="s">
        <v>8</v>
      </c>
      <c r="E63" s="9">
        <v>1.76</v>
      </c>
      <c r="F63" s="9"/>
      <c r="G63" s="9"/>
      <c r="H63" s="9"/>
      <c r="I63" s="9"/>
      <c r="J63" s="7"/>
      <c r="K63" s="7"/>
      <c r="L63" s="31">
        <f t="shared" si="0"/>
        <v>0</v>
      </c>
    </row>
    <row r="64" spans="2:12" s="4" customFormat="1" ht="15.75" x14ac:dyDescent="0.25">
      <c r="B64" s="32">
        <v>4.5</v>
      </c>
      <c r="C64" s="20" t="s">
        <v>350</v>
      </c>
      <c r="D64" s="7" t="s">
        <v>8</v>
      </c>
      <c r="E64" s="26">
        <v>1.54</v>
      </c>
      <c r="F64" s="9"/>
      <c r="G64" s="9"/>
      <c r="H64" s="9"/>
      <c r="I64" s="9"/>
      <c r="J64" s="7"/>
      <c r="K64" s="7"/>
      <c r="L64" s="31">
        <f t="shared" si="0"/>
        <v>0</v>
      </c>
    </row>
    <row r="65" spans="2:12" s="4" customFormat="1" ht="15.75" x14ac:dyDescent="0.25">
      <c r="B65" s="32">
        <v>4.5999999999999996</v>
      </c>
      <c r="C65" s="20" t="s">
        <v>351</v>
      </c>
      <c r="D65" s="7" t="s">
        <v>8</v>
      </c>
      <c r="E65" s="26">
        <f>2.4+1.56+1.2</f>
        <v>5.16</v>
      </c>
      <c r="F65" s="9"/>
      <c r="G65" s="9"/>
      <c r="H65" s="9"/>
      <c r="I65" s="9"/>
      <c r="J65" s="7"/>
      <c r="K65" s="7"/>
      <c r="L65" s="31">
        <f t="shared" si="0"/>
        <v>0</v>
      </c>
    </row>
    <row r="66" spans="2:12" s="4" customFormat="1" ht="15.75" x14ac:dyDescent="0.25">
      <c r="B66" s="32">
        <v>5</v>
      </c>
      <c r="C66" s="19" t="s">
        <v>352</v>
      </c>
      <c r="D66" s="7"/>
      <c r="E66" s="26"/>
      <c r="F66" s="9"/>
      <c r="G66" s="9"/>
      <c r="H66" s="9"/>
      <c r="I66" s="9"/>
      <c r="J66" s="7"/>
      <c r="K66" s="7"/>
      <c r="L66" s="31"/>
    </row>
    <row r="67" spans="2:12" s="4" customFormat="1" ht="15.75" x14ac:dyDescent="0.25">
      <c r="B67" s="32">
        <v>5.0999999999999996</v>
      </c>
      <c r="C67" s="20" t="s">
        <v>353</v>
      </c>
      <c r="D67" s="7" t="s">
        <v>8</v>
      </c>
      <c r="E67" s="9">
        <v>3</v>
      </c>
      <c r="F67" s="9"/>
      <c r="G67" s="9"/>
      <c r="H67" s="9"/>
      <c r="I67" s="9"/>
      <c r="J67" s="7"/>
      <c r="K67" s="7"/>
      <c r="L67" s="31">
        <f t="shared" si="0"/>
        <v>0</v>
      </c>
    </row>
    <row r="68" spans="2:12" s="4" customFormat="1" ht="15.75" x14ac:dyDescent="0.25">
      <c r="B68" s="32">
        <v>5.2</v>
      </c>
      <c r="C68" s="20" t="s">
        <v>354</v>
      </c>
      <c r="D68" s="7" t="s">
        <v>8</v>
      </c>
      <c r="E68" s="9">
        <v>11.2</v>
      </c>
      <c r="F68" s="9"/>
      <c r="G68" s="9"/>
      <c r="H68" s="9"/>
      <c r="I68" s="9"/>
      <c r="J68" s="7"/>
      <c r="K68" s="7"/>
      <c r="L68" s="31">
        <f t="shared" si="0"/>
        <v>0</v>
      </c>
    </row>
    <row r="69" spans="2:12" s="4" customFormat="1" ht="30" x14ac:dyDescent="0.25">
      <c r="B69" s="32">
        <v>5.3</v>
      </c>
      <c r="C69" s="20" t="s">
        <v>355</v>
      </c>
      <c r="D69" s="7" t="s">
        <v>8</v>
      </c>
      <c r="E69" s="9">
        <v>22.2</v>
      </c>
      <c r="F69" s="9"/>
      <c r="G69" s="9"/>
      <c r="H69" s="9"/>
      <c r="I69" s="9"/>
      <c r="J69" s="7"/>
      <c r="K69" s="7"/>
      <c r="L69" s="31">
        <f t="shared" si="0"/>
        <v>0</v>
      </c>
    </row>
    <row r="70" spans="2:12" s="4" customFormat="1" ht="15.75" x14ac:dyDescent="0.25">
      <c r="B70" s="32">
        <v>5.4</v>
      </c>
      <c r="C70" s="20" t="s">
        <v>356</v>
      </c>
      <c r="D70" s="7" t="s">
        <v>8</v>
      </c>
      <c r="E70" s="9">
        <v>8.6999999999999993</v>
      </c>
      <c r="F70" s="9"/>
      <c r="G70" s="9"/>
      <c r="H70" s="9"/>
      <c r="I70" s="9"/>
      <c r="J70" s="7"/>
      <c r="K70" s="7"/>
      <c r="L70" s="31">
        <f t="shared" si="0"/>
        <v>0</v>
      </c>
    </row>
    <row r="71" spans="2:12" s="4" customFormat="1" ht="15.75" x14ac:dyDescent="0.25">
      <c r="B71" s="32">
        <v>5.5</v>
      </c>
      <c r="C71" s="20" t="s">
        <v>357</v>
      </c>
      <c r="D71" s="7" t="s">
        <v>8</v>
      </c>
      <c r="E71" s="9">
        <v>5.2</v>
      </c>
      <c r="F71" s="9"/>
      <c r="G71" s="9"/>
      <c r="H71" s="9"/>
      <c r="I71" s="9"/>
      <c r="J71" s="7"/>
      <c r="K71" s="7"/>
      <c r="L71" s="31">
        <f t="shared" si="0"/>
        <v>0</v>
      </c>
    </row>
    <row r="72" spans="2:12" s="4" customFormat="1" ht="15.75" x14ac:dyDescent="0.25">
      <c r="B72" s="32">
        <v>5.6</v>
      </c>
      <c r="C72" s="20" t="s">
        <v>358</v>
      </c>
      <c r="D72" s="7" t="s">
        <v>8</v>
      </c>
      <c r="E72" s="9">
        <v>22.2</v>
      </c>
      <c r="F72" s="9"/>
      <c r="G72" s="9"/>
      <c r="H72" s="9"/>
      <c r="I72" s="9"/>
      <c r="J72" s="7"/>
      <c r="K72" s="7"/>
      <c r="L72" s="31">
        <f t="shared" ref="L72:L120" si="1">G72+I72+K72</f>
        <v>0</v>
      </c>
    </row>
    <row r="73" spans="2:12" s="4" customFormat="1" ht="15.75" x14ac:dyDescent="0.25">
      <c r="B73" s="32">
        <v>5.7</v>
      </c>
      <c r="C73" s="20" t="s">
        <v>359</v>
      </c>
      <c r="D73" s="7" t="s">
        <v>8</v>
      </c>
      <c r="E73" s="9">
        <v>2.16</v>
      </c>
      <c r="F73" s="9"/>
      <c r="G73" s="9"/>
      <c r="H73" s="9"/>
      <c r="I73" s="9"/>
      <c r="J73" s="7"/>
      <c r="K73" s="7"/>
      <c r="L73" s="31">
        <f t="shared" si="1"/>
        <v>0</v>
      </c>
    </row>
    <row r="74" spans="2:12" s="4" customFormat="1" ht="15.75" x14ac:dyDescent="0.25">
      <c r="B74" s="32">
        <v>5.8</v>
      </c>
      <c r="C74" s="20" t="s">
        <v>360</v>
      </c>
      <c r="D74" s="7" t="s">
        <v>8</v>
      </c>
      <c r="E74" s="9">
        <v>22.2</v>
      </c>
      <c r="F74" s="9"/>
      <c r="G74" s="9"/>
      <c r="H74" s="9"/>
      <c r="I74" s="9"/>
      <c r="J74" s="7"/>
      <c r="K74" s="7"/>
      <c r="L74" s="31">
        <f t="shared" si="1"/>
        <v>0</v>
      </c>
    </row>
    <row r="75" spans="2:12" s="4" customFormat="1" ht="15.75" x14ac:dyDescent="0.25">
      <c r="B75" s="32">
        <v>5.9</v>
      </c>
      <c r="C75" s="20" t="s">
        <v>361</v>
      </c>
      <c r="D75" s="7" t="s">
        <v>8</v>
      </c>
      <c r="E75" s="9">
        <v>30.8</v>
      </c>
      <c r="F75" s="9"/>
      <c r="G75" s="9"/>
      <c r="H75" s="9"/>
      <c r="I75" s="9"/>
      <c r="J75" s="7"/>
      <c r="K75" s="7"/>
      <c r="L75" s="31">
        <f t="shared" si="1"/>
        <v>0</v>
      </c>
    </row>
    <row r="76" spans="2:12" s="4" customFormat="1" ht="15.75" x14ac:dyDescent="0.25">
      <c r="B76" s="39">
        <v>5.0999999999999996</v>
      </c>
      <c r="C76" s="20" t="s">
        <v>362</v>
      </c>
      <c r="D76" s="7" t="s">
        <v>50</v>
      </c>
      <c r="E76" s="9">
        <v>25</v>
      </c>
      <c r="F76" s="9"/>
      <c r="G76" s="9"/>
      <c r="H76" s="9"/>
      <c r="I76" s="9"/>
      <c r="J76" s="7"/>
      <c r="K76" s="7"/>
      <c r="L76" s="31">
        <f t="shared" si="1"/>
        <v>0</v>
      </c>
    </row>
    <row r="77" spans="2:12" s="4" customFormat="1" ht="15.75" x14ac:dyDescent="0.25">
      <c r="B77" s="32">
        <v>5.1100000000000003</v>
      </c>
      <c r="C77" s="20" t="s">
        <v>363</v>
      </c>
      <c r="D77" s="7" t="s">
        <v>8</v>
      </c>
      <c r="E77" s="9">
        <v>31.5</v>
      </c>
      <c r="F77" s="9"/>
      <c r="G77" s="9"/>
      <c r="H77" s="9"/>
      <c r="I77" s="9"/>
      <c r="J77" s="7"/>
      <c r="K77" s="7"/>
      <c r="L77" s="31">
        <f t="shared" si="1"/>
        <v>0</v>
      </c>
    </row>
    <row r="78" spans="2:12" s="4" customFormat="1" ht="15.75" x14ac:dyDescent="0.25">
      <c r="B78" s="32">
        <v>6</v>
      </c>
      <c r="C78" s="19" t="s">
        <v>364</v>
      </c>
      <c r="D78" s="7"/>
      <c r="E78" s="9"/>
      <c r="F78" s="9"/>
      <c r="G78" s="9"/>
      <c r="H78" s="9"/>
      <c r="I78" s="9"/>
      <c r="J78" s="7"/>
      <c r="K78" s="7"/>
      <c r="L78" s="31"/>
    </row>
    <row r="79" spans="2:12" s="4" customFormat="1" ht="15.75" x14ac:dyDescent="0.25">
      <c r="B79" s="32">
        <v>6.1</v>
      </c>
      <c r="C79" s="20" t="s">
        <v>365</v>
      </c>
      <c r="D79" s="7" t="s">
        <v>8</v>
      </c>
      <c r="E79" s="9">
        <v>24.2</v>
      </c>
      <c r="F79" s="9"/>
      <c r="G79" s="9"/>
      <c r="H79" s="9"/>
      <c r="I79" s="9"/>
      <c r="J79" s="7"/>
      <c r="K79" s="7"/>
      <c r="L79" s="31">
        <f t="shared" si="1"/>
        <v>0</v>
      </c>
    </row>
    <row r="80" spans="2:12" s="4" customFormat="1" ht="15.75" x14ac:dyDescent="0.25">
      <c r="B80" s="32">
        <v>6.2</v>
      </c>
      <c r="C80" s="20" t="s">
        <v>366</v>
      </c>
      <c r="D80" s="7" t="s">
        <v>8</v>
      </c>
      <c r="E80" s="9">
        <v>24.2</v>
      </c>
      <c r="F80" s="9"/>
      <c r="G80" s="9"/>
      <c r="H80" s="9"/>
      <c r="I80" s="9"/>
      <c r="J80" s="7"/>
      <c r="K80" s="7"/>
      <c r="L80" s="31">
        <f t="shared" si="1"/>
        <v>0</v>
      </c>
    </row>
    <row r="81" spans="2:12" s="4" customFormat="1" ht="15.75" x14ac:dyDescent="0.25">
      <c r="B81" s="32">
        <v>6.3</v>
      </c>
      <c r="C81" s="20" t="s">
        <v>367</v>
      </c>
      <c r="D81" s="7" t="s">
        <v>8</v>
      </c>
      <c r="E81" s="9">
        <v>33</v>
      </c>
      <c r="F81" s="9"/>
      <c r="G81" s="9"/>
      <c r="H81" s="9"/>
      <c r="I81" s="9"/>
      <c r="J81" s="7"/>
      <c r="K81" s="7"/>
      <c r="L81" s="31">
        <f t="shared" si="1"/>
        <v>0</v>
      </c>
    </row>
    <row r="82" spans="2:12" s="4" customFormat="1" ht="15.75" x14ac:dyDescent="0.25">
      <c r="B82" s="32">
        <v>6.4</v>
      </c>
      <c r="C82" s="20" t="s">
        <v>368</v>
      </c>
      <c r="D82" s="7" t="s">
        <v>8</v>
      </c>
      <c r="E82" s="9">
        <v>6.5</v>
      </c>
      <c r="F82" s="9"/>
      <c r="G82" s="9"/>
      <c r="H82" s="9"/>
      <c r="I82" s="9"/>
      <c r="J82" s="7"/>
      <c r="K82" s="7"/>
      <c r="L82" s="31">
        <f t="shared" si="1"/>
        <v>0</v>
      </c>
    </row>
    <row r="83" spans="2:12" s="4" customFormat="1" ht="15.75" x14ac:dyDescent="0.25">
      <c r="B83" s="32">
        <v>7</v>
      </c>
      <c r="C83" s="19" t="s">
        <v>257</v>
      </c>
      <c r="D83" s="7" t="s">
        <v>369</v>
      </c>
      <c r="E83" s="24">
        <v>5</v>
      </c>
      <c r="F83" s="9"/>
      <c r="G83" s="9"/>
      <c r="H83" s="9"/>
      <c r="I83" s="9"/>
      <c r="J83" s="7"/>
      <c r="K83" s="7"/>
      <c r="L83" s="31"/>
    </row>
    <row r="84" spans="2:12" s="4" customFormat="1" ht="15.75" x14ac:dyDescent="0.25">
      <c r="B84" s="32">
        <v>7.1</v>
      </c>
      <c r="C84" s="20" t="s">
        <v>370</v>
      </c>
      <c r="D84" s="7" t="s">
        <v>50</v>
      </c>
      <c r="E84" s="24">
        <v>5</v>
      </c>
      <c r="F84" s="9"/>
      <c r="G84" s="9"/>
      <c r="H84" s="9"/>
      <c r="I84" s="9"/>
      <c r="J84" s="7"/>
      <c r="K84" s="7"/>
      <c r="L84" s="31">
        <f t="shared" si="1"/>
        <v>0</v>
      </c>
    </row>
    <row r="85" spans="2:12" s="4" customFormat="1" ht="15.75" x14ac:dyDescent="0.25">
      <c r="B85" s="32">
        <v>7.2</v>
      </c>
      <c r="C85" s="20" t="s">
        <v>371</v>
      </c>
      <c r="D85" s="7" t="s">
        <v>265</v>
      </c>
      <c r="E85" s="24">
        <v>2</v>
      </c>
      <c r="F85" s="9"/>
      <c r="G85" s="9"/>
      <c r="H85" s="9"/>
      <c r="I85" s="9"/>
      <c r="J85" s="7"/>
      <c r="K85" s="7"/>
      <c r="L85" s="31">
        <f t="shared" si="1"/>
        <v>0</v>
      </c>
    </row>
    <row r="86" spans="2:12" s="4" customFormat="1" ht="15.75" x14ac:dyDescent="0.25">
      <c r="B86" s="32">
        <v>7.3</v>
      </c>
      <c r="C86" s="20" t="s">
        <v>268</v>
      </c>
      <c r="D86" s="7" t="s">
        <v>265</v>
      </c>
      <c r="E86" s="24">
        <v>2</v>
      </c>
      <c r="F86" s="9"/>
      <c r="G86" s="9"/>
      <c r="H86" s="9"/>
      <c r="I86" s="9"/>
      <c r="J86" s="7"/>
      <c r="K86" s="7"/>
      <c r="L86" s="31">
        <f t="shared" si="1"/>
        <v>0</v>
      </c>
    </row>
    <row r="87" spans="2:12" s="4" customFormat="1" ht="15.75" x14ac:dyDescent="0.25">
      <c r="B87" s="70">
        <v>7.4</v>
      </c>
      <c r="C87" s="71" t="s">
        <v>271</v>
      </c>
      <c r="D87" s="7" t="s">
        <v>98</v>
      </c>
      <c r="E87" s="24">
        <v>1</v>
      </c>
      <c r="F87" s="9"/>
      <c r="G87" s="9"/>
      <c r="H87" s="9"/>
      <c r="I87" s="9"/>
      <c r="J87" s="7"/>
      <c r="K87" s="7"/>
      <c r="L87" s="31">
        <f t="shared" si="1"/>
        <v>0</v>
      </c>
    </row>
    <row r="88" spans="2:12" s="4" customFormat="1" ht="15.75" x14ac:dyDescent="0.25">
      <c r="B88" s="32">
        <v>8</v>
      </c>
      <c r="C88" s="19" t="s">
        <v>372</v>
      </c>
      <c r="D88" s="7"/>
      <c r="E88" s="26"/>
      <c r="F88" s="9"/>
      <c r="G88" s="9"/>
      <c r="H88" s="9"/>
      <c r="I88" s="9"/>
      <c r="J88" s="7"/>
      <c r="K88" s="7"/>
      <c r="L88" s="31"/>
    </row>
    <row r="89" spans="2:12" s="4" customFormat="1" ht="15.75" x14ac:dyDescent="0.25">
      <c r="B89" s="32">
        <v>8.1</v>
      </c>
      <c r="C89" s="20" t="s">
        <v>373</v>
      </c>
      <c r="D89" s="7" t="s">
        <v>8</v>
      </c>
      <c r="E89" s="9">
        <v>61.3</v>
      </c>
      <c r="F89" s="9"/>
      <c r="G89" s="9"/>
      <c r="H89" s="9"/>
      <c r="I89" s="9"/>
      <c r="J89" s="7"/>
      <c r="K89" s="7"/>
      <c r="L89" s="31">
        <f t="shared" si="1"/>
        <v>0</v>
      </c>
    </row>
    <row r="90" spans="2:12" s="4" customFormat="1" ht="30" x14ac:dyDescent="0.25">
      <c r="B90" s="32">
        <v>8.1999999999999993</v>
      </c>
      <c r="C90" s="20" t="s">
        <v>374</v>
      </c>
      <c r="D90" s="7" t="s">
        <v>248</v>
      </c>
      <c r="E90" s="9">
        <v>61.3</v>
      </c>
      <c r="F90" s="9"/>
      <c r="G90" s="9"/>
      <c r="H90" s="9"/>
      <c r="I90" s="9"/>
      <c r="J90" s="7"/>
      <c r="K90" s="7"/>
      <c r="L90" s="31">
        <f t="shared" si="1"/>
        <v>0</v>
      </c>
    </row>
    <row r="91" spans="2:12" s="4" customFormat="1" ht="30" x14ac:dyDescent="0.25">
      <c r="B91" s="32">
        <v>8.3000000000000007</v>
      </c>
      <c r="C91" s="20" t="s">
        <v>375</v>
      </c>
      <c r="D91" s="7" t="s">
        <v>8</v>
      </c>
      <c r="E91" s="9">
        <v>15.84</v>
      </c>
      <c r="F91" s="9"/>
      <c r="G91" s="9"/>
      <c r="H91" s="9"/>
      <c r="I91" s="9"/>
      <c r="J91" s="7"/>
      <c r="K91" s="7"/>
      <c r="L91" s="31">
        <f t="shared" si="1"/>
        <v>0</v>
      </c>
    </row>
    <row r="92" spans="2:12" s="4" customFormat="1" ht="15.75" x14ac:dyDescent="0.25">
      <c r="B92" s="32">
        <v>8.4</v>
      </c>
      <c r="C92" s="20" t="s">
        <v>376</v>
      </c>
      <c r="D92" s="7" t="s">
        <v>8</v>
      </c>
      <c r="E92" s="9">
        <v>6.5</v>
      </c>
      <c r="F92" s="9"/>
      <c r="G92" s="9"/>
      <c r="H92" s="9"/>
      <c r="I92" s="9"/>
      <c r="J92" s="7"/>
      <c r="K92" s="7"/>
      <c r="L92" s="31">
        <f t="shared" si="1"/>
        <v>0</v>
      </c>
    </row>
    <row r="93" spans="2:12" s="4" customFormat="1" ht="15.75" x14ac:dyDescent="0.25">
      <c r="B93" s="32">
        <v>8.5</v>
      </c>
      <c r="C93" s="20" t="s">
        <v>377</v>
      </c>
      <c r="D93" s="7" t="s">
        <v>8</v>
      </c>
      <c r="E93" s="9">
        <v>22.2</v>
      </c>
      <c r="F93" s="9"/>
      <c r="G93" s="9"/>
      <c r="H93" s="9"/>
      <c r="I93" s="9"/>
      <c r="J93" s="7"/>
      <c r="K93" s="7"/>
      <c r="L93" s="31">
        <f t="shared" si="1"/>
        <v>0</v>
      </c>
    </row>
    <row r="94" spans="2:12" s="4" customFormat="1" ht="15.75" x14ac:dyDescent="0.25">
      <c r="B94" s="32">
        <v>9</v>
      </c>
      <c r="C94" s="19" t="s">
        <v>378</v>
      </c>
      <c r="D94" s="7"/>
      <c r="E94" s="9"/>
      <c r="F94" s="9"/>
      <c r="G94" s="9"/>
      <c r="H94" s="9"/>
      <c r="I94" s="9"/>
      <c r="J94" s="7"/>
      <c r="K94" s="7"/>
      <c r="L94" s="31"/>
    </row>
    <row r="95" spans="2:12" s="4" customFormat="1" ht="15.75" x14ac:dyDescent="0.25">
      <c r="B95" s="32">
        <v>9.1</v>
      </c>
      <c r="C95" s="20" t="s">
        <v>379</v>
      </c>
      <c r="D95" s="7" t="s">
        <v>8</v>
      </c>
      <c r="E95" s="9">
        <v>41</v>
      </c>
      <c r="F95" s="9"/>
      <c r="G95" s="9"/>
      <c r="H95" s="9"/>
      <c r="I95" s="9"/>
      <c r="J95" s="7"/>
      <c r="K95" s="7"/>
      <c r="L95" s="31">
        <f t="shared" si="1"/>
        <v>0</v>
      </c>
    </row>
    <row r="96" spans="2:12" s="4" customFormat="1" ht="15.75" x14ac:dyDescent="0.25">
      <c r="B96" s="32">
        <v>9.1999999999999993</v>
      </c>
      <c r="C96" s="20" t="s">
        <v>254</v>
      </c>
      <c r="D96" s="7" t="s">
        <v>8</v>
      </c>
      <c r="E96" s="9">
        <v>116</v>
      </c>
      <c r="F96" s="9"/>
      <c r="G96" s="9"/>
      <c r="H96" s="9"/>
      <c r="I96" s="9"/>
      <c r="J96" s="7"/>
      <c r="K96" s="7"/>
      <c r="L96" s="31">
        <f t="shared" si="1"/>
        <v>0</v>
      </c>
    </row>
    <row r="97" spans="2:12" s="4" customFormat="1" ht="15.75" x14ac:dyDescent="0.25">
      <c r="B97" s="32">
        <v>9.3000000000000007</v>
      </c>
      <c r="C97" s="20" t="s">
        <v>255</v>
      </c>
      <c r="D97" s="7" t="s">
        <v>8</v>
      </c>
      <c r="E97" s="9">
        <v>116</v>
      </c>
      <c r="F97" s="9"/>
      <c r="G97" s="9"/>
      <c r="H97" s="9"/>
      <c r="I97" s="9"/>
      <c r="J97" s="7"/>
      <c r="K97" s="7"/>
      <c r="L97" s="31">
        <f t="shared" si="1"/>
        <v>0</v>
      </c>
    </row>
    <row r="98" spans="2:12" s="4" customFormat="1" ht="30" x14ac:dyDescent="0.25">
      <c r="B98" s="32">
        <v>9.4</v>
      </c>
      <c r="C98" s="20" t="s">
        <v>280</v>
      </c>
      <c r="D98" s="7" t="s">
        <v>8</v>
      </c>
      <c r="E98" s="9">
        <v>1</v>
      </c>
      <c r="F98" s="9"/>
      <c r="G98" s="9"/>
      <c r="H98" s="9"/>
      <c r="I98" s="9"/>
      <c r="J98" s="7"/>
      <c r="K98" s="7"/>
      <c r="L98" s="31">
        <f t="shared" si="1"/>
        <v>0</v>
      </c>
    </row>
    <row r="99" spans="2:12" s="4" customFormat="1" ht="15.75" x14ac:dyDescent="0.25">
      <c r="B99" s="32">
        <v>10</v>
      </c>
      <c r="C99" s="19" t="s">
        <v>380</v>
      </c>
      <c r="D99" s="7"/>
      <c r="E99" s="9"/>
      <c r="F99" s="9"/>
      <c r="G99" s="9"/>
      <c r="H99" s="9"/>
      <c r="I99" s="9"/>
      <c r="J99" s="7"/>
      <c r="K99" s="7"/>
      <c r="L99" s="31"/>
    </row>
    <row r="100" spans="2:12" s="4" customFormat="1" ht="30" x14ac:dyDescent="0.25">
      <c r="B100" s="70">
        <v>10.1</v>
      </c>
      <c r="C100" s="20" t="s">
        <v>381</v>
      </c>
      <c r="D100" s="7" t="s">
        <v>50</v>
      </c>
      <c r="E100" s="9">
        <v>36</v>
      </c>
      <c r="F100" s="9"/>
      <c r="G100" s="9"/>
      <c r="H100" s="9"/>
      <c r="I100" s="9"/>
      <c r="J100" s="7"/>
      <c r="K100" s="7"/>
      <c r="L100" s="31">
        <f t="shared" si="1"/>
        <v>0</v>
      </c>
    </row>
    <row r="101" spans="2:12" s="4" customFormat="1" ht="30" x14ac:dyDescent="0.25">
      <c r="B101" s="32" t="s">
        <v>382</v>
      </c>
      <c r="C101" s="20" t="s">
        <v>385</v>
      </c>
      <c r="D101" s="7" t="s">
        <v>369</v>
      </c>
      <c r="E101" s="9">
        <v>93.75</v>
      </c>
      <c r="F101" s="9"/>
      <c r="G101" s="9"/>
      <c r="H101" s="9"/>
      <c r="I101" s="9"/>
      <c r="J101" s="7"/>
      <c r="K101" s="7"/>
      <c r="L101" s="31">
        <f t="shared" si="1"/>
        <v>0</v>
      </c>
    </row>
    <row r="102" spans="2:12" s="4" customFormat="1" ht="15.75" x14ac:dyDescent="0.25">
      <c r="B102" s="32" t="s">
        <v>383</v>
      </c>
      <c r="C102" s="20" t="s">
        <v>386</v>
      </c>
      <c r="D102" s="7" t="s">
        <v>369</v>
      </c>
      <c r="E102" s="9">
        <v>388.1</v>
      </c>
      <c r="F102" s="9"/>
      <c r="G102" s="9"/>
      <c r="H102" s="9"/>
      <c r="I102" s="9"/>
      <c r="J102" s="7"/>
      <c r="K102" s="7"/>
      <c r="L102" s="31">
        <f t="shared" si="1"/>
        <v>0</v>
      </c>
    </row>
    <row r="103" spans="2:12" s="4" customFormat="1" ht="15.75" x14ac:dyDescent="0.25">
      <c r="B103" s="32" t="s">
        <v>384</v>
      </c>
      <c r="C103" s="20" t="s">
        <v>387</v>
      </c>
      <c r="D103" s="7" t="s">
        <v>265</v>
      </c>
      <c r="E103" s="9">
        <v>240</v>
      </c>
      <c r="F103" s="9"/>
      <c r="G103" s="9"/>
      <c r="H103" s="9"/>
      <c r="I103" s="9"/>
      <c r="J103" s="7"/>
      <c r="K103" s="7"/>
      <c r="L103" s="31">
        <f t="shared" si="1"/>
        <v>0</v>
      </c>
    </row>
    <row r="104" spans="2:12" s="4" customFormat="1" ht="30" x14ac:dyDescent="0.25">
      <c r="B104" s="32">
        <v>10.199999999999999</v>
      </c>
      <c r="C104" s="20" t="s">
        <v>388</v>
      </c>
      <c r="D104" s="7" t="s">
        <v>50</v>
      </c>
      <c r="E104" s="9">
        <v>24</v>
      </c>
      <c r="F104" s="9"/>
      <c r="G104" s="9"/>
      <c r="H104" s="9"/>
      <c r="I104" s="9"/>
      <c r="J104" s="7"/>
      <c r="K104" s="7"/>
      <c r="L104" s="31">
        <f t="shared" si="1"/>
        <v>0</v>
      </c>
    </row>
    <row r="105" spans="2:12" s="4" customFormat="1" ht="15.75" x14ac:dyDescent="0.25">
      <c r="B105" s="32" t="s">
        <v>389</v>
      </c>
      <c r="C105" s="20" t="s">
        <v>392</v>
      </c>
      <c r="D105" s="7" t="s">
        <v>369</v>
      </c>
      <c r="E105" s="9">
        <v>24</v>
      </c>
      <c r="F105" s="9"/>
      <c r="G105" s="9"/>
      <c r="H105" s="9"/>
      <c r="I105" s="9"/>
      <c r="J105" s="7"/>
      <c r="K105" s="7"/>
      <c r="L105" s="31">
        <f t="shared" si="1"/>
        <v>0</v>
      </c>
    </row>
    <row r="106" spans="2:12" s="4" customFormat="1" ht="15.75" x14ac:dyDescent="0.25">
      <c r="B106" s="32" t="s">
        <v>390</v>
      </c>
      <c r="C106" s="20" t="s">
        <v>393</v>
      </c>
      <c r="D106" s="7" t="s">
        <v>265</v>
      </c>
      <c r="E106" s="9">
        <v>14</v>
      </c>
      <c r="F106" s="9"/>
      <c r="G106" s="9"/>
      <c r="H106" s="9"/>
      <c r="I106" s="9"/>
      <c r="J106" s="7"/>
      <c r="K106" s="7"/>
      <c r="L106" s="31">
        <f t="shared" si="1"/>
        <v>0</v>
      </c>
    </row>
    <row r="107" spans="2:12" s="4" customFormat="1" ht="15.75" x14ac:dyDescent="0.25">
      <c r="B107" s="39" t="s">
        <v>391</v>
      </c>
      <c r="C107" s="20" t="s">
        <v>394</v>
      </c>
      <c r="D107" s="7" t="s">
        <v>265</v>
      </c>
      <c r="E107" s="9">
        <v>21</v>
      </c>
      <c r="F107" s="9"/>
      <c r="G107" s="9"/>
      <c r="H107" s="9"/>
      <c r="I107" s="9"/>
      <c r="J107" s="7"/>
      <c r="K107" s="7"/>
      <c r="L107" s="31">
        <f t="shared" si="1"/>
        <v>0</v>
      </c>
    </row>
    <row r="108" spans="2:12" s="4" customFormat="1" ht="15.75" x14ac:dyDescent="0.25">
      <c r="B108" s="32">
        <v>11</v>
      </c>
      <c r="C108" s="19" t="s">
        <v>293</v>
      </c>
      <c r="D108" s="7"/>
      <c r="E108" s="9"/>
      <c r="F108" s="9"/>
      <c r="G108" s="9"/>
      <c r="H108" s="9"/>
      <c r="I108" s="9"/>
      <c r="J108" s="7"/>
      <c r="K108" s="7"/>
      <c r="L108" s="31"/>
    </row>
    <row r="109" spans="2:12" s="4" customFormat="1" ht="15.75" x14ac:dyDescent="0.25">
      <c r="B109" s="32">
        <v>11.1</v>
      </c>
      <c r="C109" s="20" t="s">
        <v>395</v>
      </c>
      <c r="D109" s="7" t="s">
        <v>248</v>
      </c>
      <c r="E109" s="9">
        <v>50</v>
      </c>
      <c r="F109" s="9"/>
      <c r="G109" s="9"/>
      <c r="H109" s="9"/>
      <c r="I109" s="9"/>
      <c r="J109" s="7"/>
      <c r="K109" s="7"/>
      <c r="L109" s="31">
        <f t="shared" si="1"/>
        <v>0</v>
      </c>
    </row>
    <row r="110" spans="2:12" s="4" customFormat="1" ht="30" x14ac:dyDescent="0.25">
      <c r="B110" s="32">
        <v>11.2</v>
      </c>
      <c r="C110" s="20" t="s">
        <v>396</v>
      </c>
      <c r="D110" s="7" t="s">
        <v>50</v>
      </c>
      <c r="E110" s="9">
        <v>42</v>
      </c>
      <c r="F110" s="9"/>
      <c r="G110" s="9"/>
      <c r="H110" s="9"/>
      <c r="I110" s="9"/>
      <c r="J110" s="7"/>
      <c r="K110" s="7"/>
      <c r="L110" s="31">
        <f t="shared" si="1"/>
        <v>0</v>
      </c>
    </row>
    <row r="111" spans="2:12" s="4" customFormat="1" ht="15.75" x14ac:dyDescent="0.25">
      <c r="B111" s="32">
        <v>11.3</v>
      </c>
      <c r="C111" s="76" t="s">
        <v>397</v>
      </c>
      <c r="D111" s="7" t="s">
        <v>340</v>
      </c>
      <c r="E111" s="9">
        <v>2</v>
      </c>
      <c r="F111" s="9"/>
      <c r="G111" s="9"/>
      <c r="H111" s="9"/>
      <c r="I111" s="9"/>
      <c r="J111" s="7"/>
      <c r="K111" s="7"/>
      <c r="L111" s="31">
        <f t="shared" si="1"/>
        <v>0</v>
      </c>
    </row>
    <row r="112" spans="2:12" s="4" customFormat="1" ht="30" x14ac:dyDescent="0.25">
      <c r="B112" s="32">
        <v>11.4</v>
      </c>
      <c r="C112" s="20" t="s">
        <v>398</v>
      </c>
      <c r="D112" s="7" t="s">
        <v>340</v>
      </c>
      <c r="E112" s="9">
        <v>2</v>
      </c>
      <c r="F112" s="9"/>
      <c r="G112" s="9"/>
      <c r="H112" s="9"/>
      <c r="I112" s="9"/>
      <c r="J112" s="7"/>
      <c r="K112" s="7"/>
      <c r="L112" s="31">
        <f t="shared" si="1"/>
        <v>0</v>
      </c>
    </row>
    <row r="113" spans="2:12" s="4" customFormat="1" ht="15.75" x14ac:dyDescent="0.25">
      <c r="B113" s="72">
        <v>12</v>
      </c>
      <c r="C113" s="51" t="s">
        <v>399</v>
      </c>
      <c r="D113" s="7"/>
      <c r="E113" s="9"/>
      <c r="F113" s="9"/>
      <c r="G113" s="9"/>
      <c r="H113" s="9"/>
      <c r="I113" s="9"/>
      <c r="J113" s="7"/>
      <c r="K113" s="7"/>
      <c r="L113" s="31"/>
    </row>
    <row r="114" spans="2:12" s="4" customFormat="1" ht="15.75" x14ac:dyDescent="0.25">
      <c r="B114" s="32">
        <v>12.1</v>
      </c>
      <c r="C114" s="20" t="s">
        <v>283</v>
      </c>
      <c r="D114" s="7" t="s">
        <v>265</v>
      </c>
      <c r="E114" s="9">
        <v>1</v>
      </c>
      <c r="F114" s="9"/>
      <c r="G114" s="9"/>
      <c r="H114" s="9"/>
      <c r="I114" s="9"/>
      <c r="J114" s="7"/>
      <c r="K114" s="7"/>
      <c r="L114" s="31">
        <f t="shared" si="1"/>
        <v>0</v>
      </c>
    </row>
    <row r="115" spans="2:12" s="4" customFormat="1" ht="15.75" x14ac:dyDescent="0.25">
      <c r="B115" s="32">
        <v>12.2</v>
      </c>
      <c r="C115" s="20" t="s">
        <v>285</v>
      </c>
      <c r="D115" s="7" t="s">
        <v>265</v>
      </c>
      <c r="E115" s="9">
        <v>1</v>
      </c>
      <c r="F115" s="9"/>
      <c r="G115" s="9"/>
      <c r="H115" s="9"/>
      <c r="I115" s="9"/>
      <c r="J115" s="7"/>
      <c r="K115" s="7"/>
      <c r="L115" s="31">
        <f t="shared" si="1"/>
        <v>0</v>
      </c>
    </row>
    <row r="116" spans="2:12" s="4" customFormat="1" ht="15.75" x14ac:dyDescent="0.25">
      <c r="B116" s="32">
        <v>12.3</v>
      </c>
      <c r="C116" s="20" t="s">
        <v>400</v>
      </c>
      <c r="D116" s="7" t="s">
        <v>265</v>
      </c>
      <c r="E116" s="9">
        <v>1</v>
      </c>
      <c r="F116" s="9"/>
      <c r="G116" s="9"/>
      <c r="H116" s="9"/>
      <c r="I116" s="9"/>
      <c r="J116" s="7"/>
      <c r="K116" s="7"/>
      <c r="L116" s="31">
        <f t="shared" si="1"/>
        <v>0</v>
      </c>
    </row>
    <row r="117" spans="2:12" s="4" customFormat="1" ht="15.75" x14ac:dyDescent="0.25">
      <c r="B117" s="32">
        <v>12.4</v>
      </c>
      <c r="C117" s="20" t="s">
        <v>401</v>
      </c>
      <c r="D117" s="7" t="s">
        <v>265</v>
      </c>
      <c r="E117" s="9">
        <v>1</v>
      </c>
      <c r="F117" s="9"/>
      <c r="G117" s="9"/>
      <c r="H117" s="9"/>
      <c r="I117" s="9"/>
      <c r="J117" s="7"/>
      <c r="K117" s="7"/>
      <c r="L117" s="31">
        <f t="shared" si="1"/>
        <v>0</v>
      </c>
    </row>
    <row r="118" spans="2:12" s="4" customFormat="1" ht="15.75" x14ac:dyDescent="0.25">
      <c r="B118" s="32">
        <v>12.5</v>
      </c>
      <c r="C118" s="20" t="s">
        <v>402</v>
      </c>
      <c r="D118" s="7" t="s">
        <v>265</v>
      </c>
      <c r="E118" s="9">
        <v>1</v>
      </c>
      <c r="F118" s="9"/>
      <c r="G118" s="9"/>
      <c r="H118" s="9"/>
      <c r="I118" s="9"/>
      <c r="J118" s="7"/>
      <c r="K118" s="7"/>
      <c r="L118" s="31">
        <f t="shared" si="1"/>
        <v>0</v>
      </c>
    </row>
    <row r="119" spans="2:12" s="4" customFormat="1" ht="15.75" x14ac:dyDescent="0.25">
      <c r="B119" s="32">
        <v>12.6</v>
      </c>
      <c r="C119" s="71" t="s">
        <v>403</v>
      </c>
      <c r="D119" s="7" t="s">
        <v>265</v>
      </c>
      <c r="E119" s="9">
        <v>2</v>
      </c>
      <c r="F119" s="9"/>
      <c r="G119" s="9"/>
      <c r="H119" s="9"/>
      <c r="I119" s="9"/>
      <c r="J119" s="7"/>
      <c r="K119" s="7"/>
      <c r="L119" s="31">
        <f t="shared" si="1"/>
        <v>0</v>
      </c>
    </row>
    <row r="120" spans="2:12" s="4" customFormat="1" ht="15.75" x14ac:dyDescent="0.25">
      <c r="B120" s="32">
        <v>12.7</v>
      </c>
      <c r="C120" s="71" t="s">
        <v>404</v>
      </c>
      <c r="D120" s="7" t="s">
        <v>340</v>
      </c>
      <c r="E120" s="9">
        <v>1</v>
      </c>
      <c r="F120" s="9"/>
      <c r="G120" s="9"/>
      <c r="H120" s="9"/>
      <c r="I120" s="9"/>
      <c r="J120" s="7"/>
      <c r="K120" s="7"/>
      <c r="L120" s="31">
        <f t="shared" si="1"/>
        <v>0</v>
      </c>
    </row>
    <row r="121" spans="2:12" ht="18" x14ac:dyDescent="0.25">
      <c r="B121" s="32"/>
      <c r="C121" s="21" t="s">
        <v>6</v>
      </c>
      <c r="D121" s="7"/>
      <c r="E121" s="24"/>
      <c r="F121" s="7"/>
      <c r="G121" s="12">
        <f>SUM(G6:G120)</f>
        <v>0</v>
      </c>
      <c r="H121" s="7"/>
      <c r="I121" s="12">
        <f>SUM(I6:I120)</f>
        <v>0</v>
      </c>
      <c r="J121" s="7"/>
      <c r="K121" s="9"/>
      <c r="L121" s="33">
        <f>SUM(L6:L120)</f>
        <v>0</v>
      </c>
    </row>
    <row r="122" spans="2:12" ht="18" x14ac:dyDescent="0.25">
      <c r="B122" s="32"/>
      <c r="C122" s="27" t="s">
        <v>21</v>
      </c>
      <c r="D122" s="28" t="s">
        <v>60</v>
      </c>
      <c r="E122" s="24"/>
      <c r="F122" s="8"/>
      <c r="G122" s="8" t="s">
        <v>1</v>
      </c>
      <c r="H122" s="10"/>
      <c r="I122" s="8"/>
      <c r="J122" s="8"/>
      <c r="K122" s="8"/>
      <c r="L122" s="31"/>
    </row>
    <row r="123" spans="2:12" ht="18" x14ac:dyDescent="0.25">
      <c r="B123" s="32"/>
      <c r="C123" s="22" t="s">
        <v>6</v>
      </c>
      <c r="D123" s="8"/>
      <c r="E123" s="24"/>
      <c r="F123" s="8"/>
      <c r="G123" s="8"/>
      <c r="H123" s="10"/>
      <c r="I123" s="8"/>
      <c r="J123" s="8"/>
      <c r="K123" s="8"/>
      <c r="L123" s="33">
        <f>L121+L122</f>
        <v>0</v>
      </c>
    </row>
    <row r="124" spans="2:12" ht="18" x14ac:dyDescent="0.25">
      <c r="B124" s="32"/>
      <c r="C124" s="27" t="s">
        <v>22</v>
      </c>
      <c r="D124" s="28" t="s">
        <v>60</v>
      </c>
      <c r="E124" s="24"/>
      <c r="F124" s="8"/>
      <c r="G124" s="8"/>
      <c r="H124" s="10" t="s">
        <v>1</v>
      </c>
      <c r="I124" s="8"/>
      <c r="J124" s="8"/>
      <c r="K124" s="8"/>
      <c r="L124" s="31"/>
    </row>
    <row r="125" spans="2:12" ht="18" x14ac:dyDescent="0.25">
      <c r="B125" s="32"/>
      <c r="C125" s="22" t="s">
        <v>6</v>
      </c>
      <c r="D125" s="8"/>
      <c r="E125" s="24"/>
      <c r="F125" s="8"/>
      <c r="G125" s="8"/>
      <c r="H125" s="10"/>
      <c r="I125" s="8"/>
      <c r="J125" s="8"/>
      <c r="K125" s="8"/>
      <c r="L125" s="33">
        <f>L123+L124</f>
        <v>0</v>
      </c>
    </row>
    <row r="126" spans="2:12" ht="15.75" x14ac:dyDescent="0.25">
      <c r="B126" s="32"/>
      <c r="C126" s="27" t="s">
        <v>2</v>
      </c>
      <c r="D126" s="28">
        <v>0.18</v>
      </c>
      <c r="E126" s="24"/>
      <c r="F126" s="7"/>
      <c r="G126" s="7"/>
      <c r="H126" s="7"/>
      <c r="I126" s="7"/>
      <c r="J126" s="7"/>
      <c r="K126" s="7"/>
      <c r="L126" s="31">
        <f>L125*D126</f>
        <v>0</v>
      </c>
    </row>
    <row r="127" spans="2:12" ht="16.5" thickBot="1" x14ac:dyDescent="0.3">
      <c r="B127" s="34"/>
      <c r="C127" s="35" t="s">
        <v>3</v>
      </c>
      <c r="D127" s="36"/>
      <c r="E127" s="37"/>
      <c r="F127" s="36"/>
      <c r="G127" s="36"/>
      <c r="H127" s="36"/>
      <c r="I127" s="36"/>
      <c r="J127" s="36"/>
      <c r="K127" s="36"/>
      <c r="L127" s="38">
        <f>L125+L126</f>
        <v>0</v>
      </c>
    </row>
    <row r="128" spans="2:12" s="5" customFormat="1" ht="15.75" x14ac:dyDescent="0.25">
      <c r="B128" s="3"/>
      <c r="C128" s="59"/>
      <c r="D128" s="59"/>
      <c r="E128" s="25"/>
      <c r="F128" s="11"/>
      <c r="G128" s="11"/>
      <c r="H128" s="11"/>
      <c r="I128" s="6"/>
      <c r="J128" s="59"/>
      <c r="K128" s="59"/>
      <c r="L128" s="59"/>
    </row>
  </sheetData>
  <mergeCells count="11">
    <mergeCell ref="C128:D128"/>
    <mergeCell ref="J128:L128"/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honeticPr fontId="16" type="noConversion"/>
  <pageMargins left="0.84" right="0.25" top="0.75" bottom="0.2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4463-855F-4122-91BD-134453C3BF7A}">
  <dimension ref="A1:Z91"/>
  <sheetViews>
    <sheetView topLeftCell="A76" zoomScale="85" zoomScaleNormal="85" workbookViewId="0">
      <selection activeCell="C6" sqref="C6"/>
    </sheetView>
  </sheetViews>
  <sheetFormatPr defaultRowHeight="15" x14ac:dyDescent="0.25"/>
  <cols>
    <col min="1" max="1" width="1.85546875" style="3" customWidth="1"/>
    <col min="2" max="2" width="7.7109375" style="3" customWidth="1"/>
    <col min="3" max="3" width="59.140625" style="17" customWidth="1"/>
    <col min="4" max="4" width="13.7109375" style="3" customWidth="1"/>
    <col min="5" max="5" width="11.28515625" style="23" customWidth="1"/>
    <col min="6" max="6" width="11.5703125" style="3" customWidth="1"/>
    <col min="7" max="7" width="9.7109375" style="3" customWidth="1"/>
    <col min="8" max="8" width="10.7109375" style="3" customWidth="1"/>
    <col min="9" max="9" width="10.28515625" style="3" customWidth="1"/>
    <col min="10" max="10" width="11.28515625" style="3" customWidth="1"/>
    <col min="11" max="11" width="10.42578125" style="3" customWidth="1"/>
    <col min="12" max="12" width="13.28515625" style="3" customWidth="1"/>
    <col min="13" max="249" width="9.140625" style="3"/>
    <col min="250" max="250" width="3.5703125" style="3" customWidth="1"/>
    <col min="251" max="251" width="61.28515625" style="3" customWidth="1"/>
    <col min="252" max="252" width="8.7109375" style="3" customWidth="1"/>
    <col min="253" max="253" width="6.42578125" style="3" customWidth="1"/>
    <col min="254" max="254" width="7.5703125" style="3" customWidth="1"/>
    <col min="255" max="255" width="10.28515625" style="3" customWidth="1"/>
    <col min="256" max="256" width="6.7109375" style="3" customWidth="1"/>
    <col min="257" max="257" width="9.7109375" style="3" customWidth="1"/>
    <col min="258" max="258" width="7.7109375" style="3" customWidth="1"/>
    <col min="259" max="259" width="8.42578125" style="3" customWidth="1"/>
    <col min="260" max="260" width="12.42578125" style="3" customWidth="1"/>
    <col min="261" max="505" width="9.140625" style="3"/>
    <col min="506" max="506" width="3.5703125" style="3" customWidth="1"/>
    <col min="507" max="507" width="61.28515625" style="3" customWidth="1"/>
    <col min="508" max="508" width="8.7109375" style="3" customWidth="1"/>
    <col min="509" max="509" width="6.42578125" style="3" customWidth="1"/>
    <col min="510" max="510" width="7.5703125" style="3" customWidth="1"/>
    <col min="511" max="511" width="10.28515625" style="3" customWidth="1"/>
    <col min="512" max="512" width="6.7109375" style="3" customWidth="1"/>
    <col min="513" max="513" width="9.7109375" style="3" customWidth="1"/>
    <col min="514" max="514" width="7.7109375" style="3" customWidth="1"/>
    <col min="515" max="515" width="8.42578125" style="3" customWidth="1"/>
    <col min="516" max="516" width="12.42578125" style="3" customWidth="1"/>
    <col min="517" max="761" width="9.140625" style="3"/>
    <col min="762" max="762" width="3.5703125" style="3" customWidth="1"/>
    <col min="763" max="763" width="61.28515625" style="3" customWidth="1"/>
    <col min="764" max="764" width="8.7109375" style="3" customWidth="1"/>
    <col min="765" max="765" width="6.42578125" style="3" customWidth="1"/>
    <col min="766" max="766" width="7.5703125" style="3" customWidth="1"/>
    <col min="767" max="767" width="10.28515625" style="3" customWidth="1"/>
    <col min="768" max="768" width="6.7109375" style="3" customWidth="1"/>
    <col min="769" max="769" width="9.7109375" style="3" customWidth="1"/>
    <col min="770" max="770" width="7.7109375" style="3" customWidth="1"/>
    <col min="771" max="771" width="8.42578125" style="3" customWidth="1"/>
    <col min="772" max="772" width="12.42578125" style="3" customWidth="1"/>
    <col min="773" max="1017" width="9.140625" style="3"/>
    <col min="1018" max="1018" width="3.5703125" style="3" customWidth="1"/>
    <col min="1019" max="1019" width="61.28515625" style="3" customWidth="1"/>
    <col min="1020" max="1020" width="8.7109375" style="3" customWidth="1"/>
    <col min="1021" max="1021" width="6.42578125" style="3" customWidth="1"/>
    <col min="1022" max="1022" width="7.5703125" style="3" customWidth="1"/>
    <col min="1023" max="1023" width="10.28515625" style="3" customWidth="1"/>
    <col min="1024" max="1024" width="6.7109375" style="3" customWidth="1"/>
    <col min="1025" max="1025" width="9.7109375" style="3" customWidth="1"/>
    <col min="1026" max="1026" width="7.7109375" style="3" customWidth="1"/>
    <col min="1027" max="1027" width="8.42578125" style="3" customWidth="1"/>
    <col min="1028" max="1028" width="12.42578125" style="3" customWidth="1"/>
    <col min="1029" max="1273" width="9.140625" style="3"/>
    <col min="1274" max="1274" width="3.5703125" style="3" customWidth="1"/>
    <col min="1275" max="1275" width="61.28515625" style="3" customWidth="1"/>
    <col min="1276" max="1276" width="8.7109375" style="3" customWidth="1"/>
    <col min="1277" max="1277" width="6.42578125" style="3" customWidth="1"/>
    <col min="1278" max="1278" width="7.5703125" style="3" customWidth="1"/>
    <col min="1279" max="1279" width="10.28515625" style="3" customWidth="1"/>
    <col min="1280" max="1280" width="6.7109375" style="3" customWidth="1"/>
    <col min="1281" max="1281" width="9.7109375" style="3" customWidth="1"/>
    <col min="1282" max="1282" width="7.7109375" style="3" customWidth="1"/>
    <col min="1283" max="1283" width="8.42578125" style="3" customWidth="1"/>
    <col min="1284" max="1284" width="12.42578125" style="3" customWidth="1"/>
    <col min="1285" max="1529" width="9.140625" style="3"/>
    <col min="1530" max="1530" width="3.5703125" style="3" customWidth="1"/>
    <col min="1531" max="1531" width="61.28515625" style="3" customWidth="1"/>
    <col min="1532" max="1532" width="8.7109375" style="3" customWidth="1"/>
    <col min="1533" max="1533" width="6.42578125" style="3" customWidth="1"/>
    <col min="1534" max="1534" width="7.5703125" style="3" customWidth="1"/>
    <col min="1535" max="1535" width="10.28515625" style="3" customWidth="1"/>
    <col min="1536" max="1536" width="6.7109375" style="3" customWidth="1"/>
    <col min="1537" max="1537" width="9.7109375" style="3" customWidth="1"/>
    <col min="1538" max="1538" width="7.7109375" style="3" customWidth="1"/>
    <col min="1539" max="1539" width="8.42578125" style="3" customWidth="1"/>
    <col min="1540" max="1540" width="12.42578125" style="3" customWidth="1"/>
    <col min="1541" max="1785" width="9.140625" style="3"/>
    <col min="1786" max="1786" width="3.5703125" style="3" customWidth="1"/>
    <col min="1787" max="1787" width="61.28515625" style="3" customWidth="1"/>
    <col min="1788" max="1788" width="8.7109375" style="3" customWidth="1"/>
    <col min="1789" max="1789" width="6.42578125" style="3" customWidth="1"/>
    <col min="1790" max="1790" width="7.5703125" style="3" customWidth="1"/>
    <col min="1791" max="1791" width="10.28515625" style="3" customWidth="1"/>
    <col min="1792" max="1792" width="6.7109375" style="3" customWidth="1"/>
    <col min="1793" max="1793" width="9.7109375" style="3" customWidth="1"/>
    <col min="1794" max="1794" width="7.7109375" style="3" customWidth="1"/>
    <col min="1795" max="1795" width="8.42578125" style="3" customWidth="1"/>
    <col min="1796" max="1796" width="12.42578125" style="3" customWidth="1"/>
    <col min="1797" max="2041" width="9.140625" style="3"/>
    <col min="2042" max="2042" width="3.5703125" style="3" customWidth="1"/>
    <col min="2043" max="2043" width="61.28515625" style="3" customWidth="1"/>
    <col min="2044" max="2044" width="8.7109375" style="3" customWidth="1"/>
    <col min="2045" max="2045" width="6.42578125" style="3" customWidth="1"/>
    <col min="2046" max="2046" width="7.5703125" style="3" customWidth="1"/>
    <col min="2047" max="2047" width="10.28515625" style="3" customWidth="1"/>
    <col min="2048" max="2048" width="6.7109375" style="3" customWidth="1"/>
    <col min="2049" max="2049" width="9.7109375" style="3" customWidth="1"/>
    <col min="2050" max="2050" width="7.7109375" style="3" customWidth="1"/>
    <col min="2051" max="2051" width="8.42578125" style="3" customWidth="1"/>
    <col min="2052" max="2052" width="12.42578125" style="3" customWidth="1"/>
    <col min="2053" max="2297" width="9.140625" style="3"/>
    <col min="2298" max="2298" width="3.5703125" style="3" customWidth="1"/>
    <col min="2299" max="2299" width="61.28515625" style="3" customWidth="1"/>
    <col min="2300" max="2300" width="8.7109375" style="3" customWidth="1"/>
    <col min="2301" max="2301" width="6.42578125" style="3" customWidth="1"/>
    <col min="2302" max="2302" width="7.5703125" style="3" customWidth="1"/>
    <col min="2303" max="2303" width="10.28515625" style="3" customWidth="1"/>
    <col min="2304" max="2304" width="6.7109375" style="3" customWidth="1"/>
    <col min="2305" max="2305" width="9.7109375" style="3" customWidth="1"/>
    <col min="2306" max="2306" width="7.7109375" style="3" customWidth="1"/>
    <col min="2307" max="2307" width="8.42578125" style="3" customWidth="1"/>
    <col min="2308" max="2308" width="12.42578125" style="3" customWidth="1"/>
    <col min="2309" max="2553" width="9.140625" style="3"/>
    <col min="2554" max="2554" width="3.5703125" style="3" customWidth="1"/>
    <col min="2555" max="2555" width="61.28515625" style="3" customWidth="1"/>
    <col min="2556" max="2556" width="8.7109375" style="3" customWidth="1"/>
    <col min="2557" max="2557" width="6.42578125" style="3" customWidth="1"/>
    <col min="2558" max="2558" width="7.5703125" style="3" customWidth="1"/>
    <col min="2559" max="2559" width="10.28515625" style="3" customWidth="1"/>
    <col min="2560" max="2560" width="6.7109375" style="3" customWidth="1"/>
    <col min="2561" max="2561" width="9.7109375" style="3" customWidth="1"/>
    <col min="2562" max="2562" width="7.7109375" style="3" customWidth="1"/>
    <col min="2563" max="2563" width="8.42578125" style="3" customWidth="1"/>
    <col min="2564" max="2564" width="12.42578125" style="3" customWidth="1"/>
    <col min="2565" max="2809" width="9.140625" style="3"/>
    <col min="2810" max="2810" width="3.5703125" style="3" customWidth="1"/>
    <col min="2811" max="2811" width="61.28515625" style="3" customWidth="1"/>
    <col min="2812" max="2812" width="8.7109375" style="3" customWidth="1"/>
    <col min="2813" max="2813" width="6.42578125" style="3" customWidth="1"/>
    <col min="2814" max="2814" width="7.5703125" style="3" customWidth="1"/>
    <col min="2815" max="2815" width="10.28515625" style="3" customWidth="1"/>
    <col min="2816" max="2816" width="6.7109375" style="3" customWidth="1"/>
    <col min="2817" max="2817" width="9.7109375" style="3" customWidth="1"/>
    <col min="2818" max="2818" width="7.7109375" style="3" customWidth="1"/>
    <col min="2819" max="2819" width="8.42578125" style="3" customWidth="1"/>
    <col min="2820" max="2820" width="12.42578125" style="3" customWidth="1"/>
    <col min="2821" max="3065" width="9.140625" style="3"/>
    <col min="3066" max="3066" width="3.5703125" style="3" customWidth="1"/>
    <col min="3067" max="3067" width="61.28515625" style="3" customWidth="1"/>
    <col min="3068" max="3068" width="8.7109375" style="3" customWidth="1"/>
    <col min="3069" max="3069" width="6.42578125" style="3" customWidth="1"/>
    <col min="3070" max="3070" width="7.5703125" style="3" customWidth="1"/>
    <col min="3071" max="3071" width="10.28515625" style="3" customWidth="1"/>
    <col min="3072" max="3072" width="6.7109375" style="3" customWidth="1"/>
    <col min="3073" max="3073" width="9.7109375" style="3" customWidth="1"/>
    <col min="3074" max="3074" width="7.7109375" style="3" customWidth="1"/>
    <col min="3075" max="3075" width="8.42578125" style="3" customWidth="1"/>
    <col min="3076" max="3076" width="12.42578125" style="3" customWidth="1"/>
    <col min="3077" max="3321" width="9.140625" style="3"/>
    <col min="3322" max="3322" width="3.5703125" style="3" customWidth="1"/>
    <col min="3323" max="3323" width="61.28515625" style="3" customWidth="1"/>
    <col min="3324" max="3324" width="8.7109375" style="3" customWidth="1"/>
    <col min="3325" max="3325" width="6.42578125" style="3" customWidth="1"/>
    <col min="3326" max="3326" width="7.5703125" style="3" customWidth="1"/>
    <col min="3327" max="3327" width="10.28515625" style="3" customWidth="1"/>
    <col min="3328" max="3328" width="6.7109375" style="3" customWidth="1"/>
    <col min="3329" max="3329" width="9.7109375" style="3" customWidth="1"/>
    <col min="3330" max="3330" width="7.7109375" style="3" customWidth="1"/>
    <col min="3331" max="3331" width="8.42578125" style="3" customWidth="1"/>
    <col min="3332" max="3332" width="12.42578125" style="3" customWidth="1"/>
    <col min="3333" max="3577" width="9.140625" style="3"/>
    <col min="3578" max="3578" width="3.5703125" style="3" customWidth="1"/>
    <col min="3579" max="3579" width="61.28515625" style="3" customWidth="1"/>
    <col min="3580" max="3580" width="8.7109375" style="3" customWidth="1"/>
    <col min="3581" max="3581" width="6.42578125" style="3" customWidth="1"/>
    <col min="3582" max="3582" width="7.5703125" style="3" customWidth="1"/>
    <col min="3583" max="3583" width="10.28515625" style="3" customWidth="1"/>
    <col min="3584" max="3584" width="6.7109375" style="3" customWidth="1"/>
    <col min="3585" max="3585" width="9.7109375" style="3" customWidth="1"/>
    <col min="3586" max="3586" width="7.7109375" style="3" customWidth="1"/>
    <col min="3587" max="3587" width="8.42578125" style="3" customWidth="1"/>
    <col min="3588" max="3588" width="12.42578125" style="3" customWidth="1"/>
    <col min="3589" max="3833" width="9.140625" style="3"/>
    <col min="3834" max="3834" width="3.5703125" style="3" customWidth="1"/>
    <col min="3835" max="3835" width="61.28515625" style="3" customWidth="1"/>
    <col min="3836" max="3836" width="8.7109375" style="3" customWidth="1"/>
    <col min="3837" max="3837" width="6.42578125" style="3" customWidth="1"/>
    <col min="3838" max="3838" width="7.5703125" style="3" customWidth="1"/>
    <col min="3839" max="3839" width="10.28515625" style="3" customWidth="1"/>
    <col min="3840" max="3840" width="6.7109375" style="3" customWidth="1"/>
    <col min="3841" max="3841" width="9.7109375" style="3" customWidth="1"/>
    <col min="3842" max="3842" width="7.7109375" style="3" customWidth="1"/>
    <col min="3843" max="3843" width="8.42578125" style="3" customWidth="1"/>
    <col min="3844" max="3844" width="12.42578125" style="3" customWidth="1"/>
    <col min="3845" max="4089" width="9.140625" style="3"/>
    <col min="4090" max="4090" width="3.5703125" style="3" customWidth="1"/>
    <col min="4091" max="4091" width="61.28515625" style="3" customWidth="1"/>
    <col min="4092" max="4092" width="8.7109375" style="3" customWidth="1"/>
    <col min="4093" max="4093" width="6.42578125" style="3" customWidth="1"/>
    <col min="4094" max="4094" width="7.5703125" style="3" customWidth="1"/>
    <col min="4095" max="4095" width="10.28515625" style="3" customWidth="1"/>
    <col min="4096" max="4096" width="6.7109375" style="3" customWidth="1"/>
    <col min="4097" max="4097" width="9.7109375" style="3" customWidth="1"/>
    <col min="4098" max="4098" width="7.7109375" style="3" customWidth="1"/>
    <col min="4099" max="4099" width="8.42578125" style="3" customWidth="1"/>
    <col min="4100" max="4100" width="12.42578125" style="3" customWidth="1"/>
    <col min="4101" max="4345" width="9.140625" style="3"/>
    <col min="4346" max="4346" width="3.5703125" style="3" customWidth="1"/>
    <col min="4347" max="4347" width="61.28515625" style="3" customWidth="1"/>
    <col min="4348" max="4348" width="8.7109375" style="3" customWidth="1"/>
    <col min="4349" max="4349" width="6.42578125" style="3" customWidth="1"/>
    <col min="4350" max="4350" width="7.5703125" style="3" customWidth="1"/>
    <col min="4351" max="4351" width="10.28515625" style="3" customWidth="1"/>
    <col min="4352" max="4352" width="6.7109375" style="3" customWidth="1"/>
    <col min="4353" max="4353" width="9.7109375" style="3" customWidth="1"/>
    <col min="4354" max="4354" width="7.7109375" style="3" customWidth="1"/>
    <col min="4355" max="4355" width="8.42578125" style="3" customWidth="1"/>
    <col min="4356" max="4356" width="12.42578125" style="3" customWidth="1"/>
    <col min="4357" max="4601" width="9.140625" style="3"/>
    <col min="4602" max="4602" width="3.5703125" style="3" customWidth="1"/>
    <col min="4603" max="4603" width="61.28515625" style="3" customWidth="1"/>
    <col min="4604" max="4604" width="8.7109375" style="3" customWidth="1"/>
    <col min="4605" max="4605" width="6.42578125" style="3" customWidth="1"/>
    <col min="4606" max="4606" width="7.5703125" style="3" customWidth="1"/>
    <col min="4607" max="4607" width="10.28515625" style="3" customWidth="1"/>
    <col min="4608" max="4608" width="6.7109375" style="3" customWidth="1"/>
    <col min="4609" max="4609" width="9.7109375" style="3" customWidth="1"/>
    <col min="4610" max="4610" width="7.7109375" style="3" customWidth="1"/>
    <col min="4611" max="4611" width="8.42578125" style="3" customWidth="1"/>
    <col min="4612" max="4612" width="12.42578125" style="3" customWidth="1"/>
    <col min="4613" max="4857" width="9.140625" style="3"/>
    <col min="4858" max="4858" width="3.5703125" style="3" customWidth="1"/>
    <col min="4859" max="4859" width="61.28515625" style="3" customWidth="1"/>
    <col min="4860" max="4860" width="8.7109375" style="3" customWidth="1"/>
    <col min="4861" max="4861" width="6.42578125" style="3" customWidth="1"/>
    <col min="4862" max="4862" width="7.5703125" style="3" customWidth="1"/>
    <col min="4863" max="4863" width="10.28515625" style="3" customWidth="1"/>
    <col min="4864" max="4864" width="6.7109375" style="3" customWidth="1"/>
    <col min="4865" max="4865" width="9.7109375" style="3" customWidth="1"/>
    <col min="4866" max="4866" width="7.7109375" style="3" customWidth="1"/>
    <col min="4867" max="4867" width="8.42578125" style="3" customWidth="1"/>
    <col min="4868" max="4868" width="12.42578125" style="3" customWidth="1"/>
    <col min="4869" max="5113" width="9.140625" style="3"/>
    <col min="5114" max="5114" width="3.5703125" style="3" customWidth="1"/>
    <col min="5115" max="5115" width="61.28515625" style="3" customWidth="1"/>
    <col min="5116" max="5116" width="8.7109375" style="3" customWidth="1"/>
    <col min="5117" max="5117" width="6.42578125" style="3" customWidth="1"/>
    <col min="5118" max="5118" width="7.5703125" style="3" customWidth="1"/>
    <col min="5119" max="5119" width="10.28515625" style="3" customWidth="1"/>
    <col min="5120" max="5120" width="6.7109375" style="3" customWidth="1"/>
    <col min="5121" max="5121" width="9.7109375" style="3" customWidth="1"/>
    <col min="5122" max="5122" width="7.7109375" style="3" customWidth="1"/>
    <col min="5123" max="5123" width="8.42578125" style="3" customWidth="1"/>
    <col min="5124" max="5124" width="12.42578125" style="3" customWidth="1"/>
    <col min="5125" max="5369" width="9.140625" style="3"/>
    <col min="5370" max="5370" width="3.5703125" style="3" customWidth="1"/>
    <col min="5371" max="5371" width="61.28515625" style="3" customWidth="1"/>
    <col min="5372" max="5372" width="8.7109375" style="3" customWidth="1"/>
    <col min="5373" max="5373" width="6.42578125" style="3" customWidth="1"/>
    <col min="5374" max="5374" width="7.5703125" style="3" customWidth="1"/>
    <col min="5375" max="5375" width="10.28515625" style="3" customWidth="1"/>
    <col min="5376" max="5376" width="6.7109375" style="3" customWidth="1"/>
    <col min="5377" max="5377" width="9.7109375" style="3" customWidth="1"/>
    <col min="5378" max="5378" width="7.7109375" style="3" customWidth="1"/>
    <col min="5379" max="5379" width="8.42578125" style="3" customWidth="1"/>
    <col min="5380" max="5380" width="12.42578125" style="3" customWidth="1"/>
    <col min="5381" max="5625" width="9.140625" style="3"/>
    <col min="5626" max="5626" width="3.5703125" style="3" customWidth="1"/>
    <col min="5627" max="5627" width="61.28515625" style="3" customWidth="1"/>
    <col min="5628" max="5628" width="8.7109375" style="3" customWidth="1"/>
    <col min="5629" max="5629" width="6.42578125" style="3" customWidth="1"/>
    <col min="5630" max="5630" width="7.5703125" style="3" customWidth="1"/>
    <col min="5631" max="5631" width="10.28515625" style="3" customWidth="1"/>
    <col min="5632" max="5632" width="6.7109375" style="3" customWidth="1"/>
    <col min="5633" max="5633" width="9.7109375" style="3" customWidth="1"/>
    <col min="5634" max="5634" width="7.7109375" style="3" customWidth="1"/>
    <col min="5635" max="5635" width="8.42578125" style="3" customWidth="1"/>
    <col min="5636" max="5636" width="12.42578125" style="3" customWidth="1"/>
    <col min="5637" max="5881" width="9.140625" style="3"/>
    <col min="5882" max="5882" width="3.5703125" style="3" customWidth="1"/>
    <col min="5883" max="5883" width="61.28515625" style="3" customWidth="1"/>
    <col min="5884" max="5884" width="8.7109375" style="3" customWidth="1"/>
    <col min="5885" max="5885" width="6.42578125" style="3" customWidth="1"/>
    <col min="5886" max="5886" width="7.5703125" style="3" customWidth="1"/>
    <col min="5887" max="5887" width="10.28515625" style="3" customWidth="1"/>
    <col min="5888" max="5888" width="6.7109375" style="3" customWidth="1"/>
    <col min="5889" max="5889" width="9.7109375" style="3" customWidth="1"/>
    <col min="5890" max="5890" width="7.7109375" style="3" customWidth="1"/>
    <col min="5891" max="5891" width="8.42578125" style="3" customWidth="1"/>
    <col min="5892" max="5892" width="12.42578125" style="3" customWidth="1"/>
    <col min="5893" max="6137" width="9.140625" style="3"/>
    <col min="6138" max="6138" width="3.5703125" style="3" customWidth="1"/>
    <col min="6139" max="6139" width="61.28515625" style="3" customWidth="1"/>
    <col min="6140" max="6140" width="8.7109375" style="3" customWidth="1"/>
    <col min="6141" max="6141" width="6.42578125" style="3" customWidth="1"/>
    <col min="6142" max="6142" width="7.5703125" style="3" customWidth="1"/>
    <col min="6143" max="6143" width="10.28515625" style="3" customWidth="1"/>
    <col min="6144" max="6144" width="6.7109375" style="3" customWidth="1"/>
    <col min="6145" max="6145" width="9.7109375" style="3" customWidth="1"/>
    <col min="6146" max="6146" width="7.7109375" style="3" customWidth="1"/>
    <col min="6147" max="6147" width="8.42578125" style="3" customWidth="1"/>
    <col min="6148" max="6148" width="12.42578125" style="3" customWidth="1"/>
    <col min="6149" max="6393" width="9.140625" style="3"/>
    <col min="6394" max="6394" width="3.5703125" style="3" customWidth="1"/>
    <col min="6395" max="6395" width="61.28515625" style="3" customWidth="1"/>
    <col min="6396" max="6396" width="8.7109375" style="3" customWidth="1"/>
    <col min="6397" max="6397" width="6.42578125" style="3" customWidth="1"/>
    <col min="6398" max="6398" width="7.5703125" style="3" customWidth="1"/>
    <col min="6399" max="6399" width="10.28515625" style="3" customWidth="1"/>
    <col min="6400" max="6400" width="6.7109375" style="3" customWidth="1"/>
    <col min="6401" max="6401" width="9.7109375" style="3" customWidth="1"/>
    <col min="6402" max="6402" width="7.7109375" style="3" customWidth="1"/>
    <col min="6403" max="6403" width="8.42578125" style="3" customWidth="1"/>
    <col min="6404" max="6404" width="12.42578125" style="3" customWidth="1"/>
    <col min="6405" max="6649" width="9.140625" style="3"/>
    <col min="6650" max="6650" width="3.5703125" style="3" customWidth="1"/>
    <col min="6651" max="6651" width="61.28515625" style="3" customWidth="1"/>
    <col min="6652" max="6652" width="8.7109375" style="3" customWidth="1"/>
    <col min="6653" max="6653" width="6.42578125" style="3" customWidth="1"/>
    <col min="6654" max="6654" width="7.5703125" style="3" customWidth="1"/>
    <col min="6655" max="6655" width="10.28515625" style="3" customWidth="1"/>
    <col min="6656" max="6656" width="6.7109375" style="3" customWidth="1"/>
    <col min="6657" max="6657" width="9.7109375" style="3" customWidth="1"/>
    <col min="6658" max="6658" width="7.7109375" style="3" customWidth="1"/>
    <col min="6659" max="6659" width="8.42578125" style="3" customWidth="1"/>
    <col min="6660" max="6660" width="12.42578125" style="3" customWidth="1"/>
    <col min="6661" max="6905" width="9.140625" style="3"/>
    <col min="6906" max="6906" width="3.5703125" style="3" customWidth="1"/>
    <col min="6907" max="6907" width="61.28515625" style="3" customWidth="1"/>
    <col min="6908" max="6908" width="8.7109375" style="3" customWidth="1"/>
    <col min="6909" max="6909" width="6.42578125" style="3" customWidth="1"/>
    <col min="6910" max="6910" width="7.5703125" style="3" customWidth="1"/>
    <col min="6911" max="6911" width="10.28515625" style="3" customWidth="1"/>
    <col min="6912" max="6912" width="6.7109375" style="3" customWidth="1"/>
    <col min="6913" max="6913" width="9.7109375" style="3" customWidth="1"/>
    <col min="6914" max="6914" width="7.7109375" style="3" customWidth="1"/>
    <col min="6915" max="6915" width="8.42578125" style="3" customWidth="1"/>
    <col min="6916" max="6916" width="12.42578125" style="3" customWidth="1"/>
    <col min="6917" max="7161" width="9.140625" style="3"/>
    <col min="7162" max="7162" width="3.5703125" style="3" customWidth="1"/>
    <col min="7163" max="7163" width="61.28515625" style="3" customWidth="1"/>
    <col min="7164" max="7164" width="8.7109375" style="3" customWidth="1"/>
    <col min="7165" max="7165" width="6.42578125" style="3" customWidth="1"/>
    <col min="7166" max="7166" width="7.5703125" style="3" customWidth="1"/>
    <col min="7167" max="7167" width="10.28515625" style="3" customWidth="1"/>
    <col min="7168" max="7168" width="6.7109375" style="3" customWidth="1"/>
    <col min="7169" max="7169" width="9.7109375" style="3" customWidth="1"/>
    <col min="7170" max="7170" width="7.7109375" style="3" customWidth="1"/>
    <col min="7171" max="7171" width="8.42578125" style="3" customWidth="1"/>
    <col min="7172" max="7172" width="12.42578125" style="3" customWidth="1"/>
    <col min="7173" max="7417" width="9.140625" style="3"/>
    <col min="7418" max="7418" width="3.5703125" style="3" customWidth="1"/>
    <col min="7419" max="7419" width="61.28515625" style="3" customWidth="1"/>
    <col min="7420" max="7420" width="8.7109375" style="3" customWidth="1"/>
    <col min="7421" max="7421" width="6.42578125" style="3" customWidth="1"/>
    <col min="7422" max="7422" width="7.5703125" style="3" customWidth="1"/>
    <col min="7423" max="7423" width="10.28515625" style="3" customWidth="1"/>
    <col min="7424" max="7424" width="6.7109375" style="3" customWidth="1"/>
    <col min="7425" max="7425" width="9.7109375" style="3" customWidth="1"/>
    <col min="7426" max="7426" width="7.7109375" style="3" customWidth="1"/>
    <col min="7427" max="7427" width="8.42578125" style="3" customWidth="1"/>
    <col min="7428" max="7428" width="12.42578125" style="3" customWidth="1"/>
    <col min="7429" max="7673" width="9.140625" style="3"/>
    <col min="7674" max="7674" width="3.5703125" style="3" customWidth="1"/>
    <col min="7675" max="7675" width="61.28515625" style="3" customWidth="1"/>
    <col min="7676" max="7676" width="8.7109375" style="3" customWidth="1"/>
    <col min="7677" max="7677" width="6.42578125" style="3" customWidth="1"/>
    <col min="7678" max="7678" width="7.5703125" style="3" customWidth="1"/>
    <col min="7679" max="7679" width="10.28515625" style="3" customWidth="1"/>
    <col min="7680" max="7680" width="6.7109375" style="3" customWidth="1"/>
    <col min="7681" max="7681" width="9.7109375" style="3" customWidth="1"/>
    <col min="7682" max="7682" width="7.7109375" style="3" customWidth="1"/>
    <col min="7683" max="7683" width="8.42578125" style="3" customWidth="1"/>
    <col min="7684" max="7684" width="12.42578125" style="3" customWidth="1"/>
    <col min="7685" max="7929" width="9.140625" style="3"/>
    <col min="7930" max="7930" width="3.5703125" style="3" customWidth="1"/>
    <col min="7931" max="7931" width="61.28515625" style="3" customWidth="1"/>
    <col min="7932" max="7932" width="8.7109375" style="3" customWidth="1"/>
    <col min="7933" max="7933" width="6.42578125" style="3" customWidth="1"/>
    <col min="7934" max="7934" width="7.5703125" style="3" customWidth="1"/>
    <col min="7935" max="7935" width="10.28515625" style="3" customWidth="1"/>
    <col min="7936" max="7936" width="6.7109375" style="3" customWidth="1"/>
    <col min="7937" max="7937" width="9.7109375" style="3" customWidth="1"/>
    <col min="7938" max="7938" width="7.7109375" style="3" customWidth="1"/>
    <col min="7939" max="7939" width="8.42578125" style="3" customWidth="1"/>
    <col min="7940" max="7940" width="12.42578125" style="3" customWidth="1"/>
    <col min="7941" max="8185" width="9.140625" style="3"/>
    <col min="8186" max="8186" width="3.5703125" style="3" customWidth="1"/>
    <col min="8187" max="8187" width="61.28515625" style="3" customWidth="1"/>
    <col min="8188" max="8188" width="8.7109375" style="3" customWidth="1"/>
    <col min="8189" max="8189" width="6.42578125" style="3" customWidth="1"/>
    <col min="8190" max="8190" width="7.5703125" style="3" customWidth="1"/>
    <col min="8191" max="8191" width="10.28515625" style="3" customWidth="1"/>
    <col min="8192" max="8192" width="6.7109375" style="3" customWidth="1"/>
    <col min="8193" max="8193" width="9.7109375" style="3" customWidth="1"/>
    <col min="8194" max="8194" width="7.7109375" style="3" customWidth="1"/>
    <col min="8195" max="8195" width="8.42578125" style="3" customWidth="1"/>
    <col min="8196" max="8196" width="12.42578125" style="3" customWidth="1"/>
    <col min="8197" max="8441" width="9.140625" style="3"/>
    <col min="8442" max="8442" width="3.5703125" style="3" customWidth="1"/>
    <col min="8443" max="8443" width="61.28515625" style="3" customWidth="1"/>
    <col min="8444" max="8444" width="8.7109375" style="3" customWidth="1"/>
    <col min="8445" max="8445" width="6.42578125" style="3" customWidth="1"/>
    <col min="8446" max="8446" width="7.5703125" style="3" customWidth="1"/>
    <col min="8447" max="8447" width="10.28515625" style="3" customWidth="1"/>
    <col min="8448" max="8448" width="6.7109375" style="3" customWidth="1"/>
    <col min="8449" max="8449" width="9.7109375" style="3" customWidth="1"/>
    <col min="8450" max="8450" width="7.7109375" style="3" customWidth="1"/>
    <col min="8451" max="8451" width="8.42578125" style="3" customWidth="1"/>
    <col min="8452" max="8452" width="12.42578125" style="3" customWidth="1"/>
    <col min="8453" max="8697" width="9.140625" style="3"/>
    <col min="8698" max="8698" width="3.5703125" style="3" customWidth="1"/>
    <col min="8699" max="8699" width="61.28515625" style="3" customWidth="1"/>
    <col min="8700" max="8700" width="8.7109375" style="3" customWidth="1"/>
    <col min="8701" max="8701" width="6.42578125" style="3" customWidth="1"/>
    <col min="8702" max="8702" width="7.5703125" style="3" customWidth="1"/>
    <col min="8703" max="8703" width="10.28515625" style="3" customWidth="1"/>
    <col min="8704" max="8704" width="6.7109375" style="3" customWidth="1"/>
    <col min="8705" max="8705" width="9.7109375" style="3" customWidth="1"/>
    <col min="8706" max="8706" width="7.7109375" style="3" customWidth="1"/>
    <col min="8707" max="8707" width="8.42578125" style="3" customWidth="1"/>
    <col min="8708" max="8708" width="12.42578125" style="3" customWidth="1"/>
    <col min="8709" max="8953" width="9.140625" style="3"/>
    <col min="8954" max="8954" width="3.5703125" style="3" customWidth="1"/>
    <col min="8955" max="8955" width="61.28515625" style="3" customWidth="1"/>
    <col min="8956" max="8956" width="8.7109375" style="3" customWidth="1"/>
    <col min="8957" max="8957" width="6.42578125" style="3" customWidth="1"/>
    <col min="8958" max="8958" width="7.5703125" style="3" customWidth="1"/>
    <col min="8959" max="8959" width="10.28515625" style="3" customWidth="1"/>
    <col min="8960" max="8960" width="6.7109375" style="3" customWidth="1"/>
    <col min="8961" max="8961" width="9.7109375" style="3" customWidth="1"/>
    <col min="8962" max="8962" width="7.7109375" style="3" customWidth="1"/>
    <col min="8963" max="8963" width="8.42578125" style="3" customWidth="1"/>
    <col min="8964" max="8964" width="12.42578125" style="3" customWidth="1"/>
    <col min="8965" max="9209" width="9.140625" style="3"/>
    <col min="9210" max="9210" width="3.5703125" style="3" customWidth="1"/>
    <col min="9211" max="9211" width="61.28515625" style="3" customWidth="1"/>
    <col min="9212" max="9212" width="8.7109375" style="3" customWidth="1"/>
    <col min="9213" max="9213" width="6.42578125" style="3" customWidth="1"/>
    <col min="9214" max="9214" width="7.5703125" style="3" customWidth="1"/>
    <col min="9215" max="9215" width="10.28515625" style="3" customWidth="1"/>
    <col min="9216" max="9216" width="6.7109375" style="3" customWidth="1"/>
    <col min="9217" max="9217" width="9.7109375" style="3" customWidth="1"/>
    <col min="9218" max="9218" width="7.7109375" style="3" customWidth="1"/>
    <col min="9219" max="9219" width="8.42578125" style="3" customWidth="1"/>
    <col min="9220" max="9220" width="12.42578125" style="3" customWidth="1"/>
    <col min="9221" max="9465" width="9.140625" style="3"/>
    <col min="9466" max="9466" width="3.5703125" style="3" customWidth="1"/>
    <col min="9467" max="9467" width="61.28515625" style="3" customWidth="1"/>
    <col min="9468" max="9468" width="8.7109375" style="3" customWidth="1"/>
    <col min="9469" max="9469" width="6.42578125" style="3" customWidth="1"/>
    <col min="9470" max="9470" width="7.5703125" style="3" customWidth="1"/>
    <col min="9471" max="9471" width="10.28515625" style="3" customWidth="1"/>
    <col min="9472" max="9472" width="6.7109375" style="3" customWidth="1"/>
    <col min="9473" max="9473" width="9.7109375" style="3" customWidth="1"/>
    <col min="9474" max="9474" width="7.7109375" style="3" customWidth="1"/>
    <col min="9475" max="9475" width="8.42578125" style="3" customWidth="1"/>
    <col min="9476" max="9476" width="12.42578125" style="3" customWidth="1"/>
    <col min="9477" max="9721" width="9.140625" style="3"/>
    <col min="9722" max="9722" width="3.5703125" style="3" customWidth="1"/>
    <col min="9723" max="9723" width="61.28515625" style="3" customWidth="1"/>
    <col min="9724" max="9724" width="8.7109375" style="3" customWidth="1"/>
    <col min="9725" max="9725" width="6.42578125" style="3" customWidth="1"/>
    <col min="9726" max="9726" width="7.5703125" style="3" customWidth="1"/>
    <col min="9727" max="9727" width="10.28515625" style="3" customWidth="1"/>
    <col min="9728" max="9728" width="6.7109375" style="3" customWidth="1"/>
    <col min="9729" max="9729" width="9.7109375" style="3" customWidth="1"/>
    <col min="9730" max="9730" width="7.7109375" style="3" customWidth="1"/>
    <col min="9731" max="9731" width="8.42578125" style="3" customWidth="1"/>
    <col min="9732" max="9732" width="12.42578125" style="3" customWidth="1"/>
    <col min="9733" max="9977" width="9.140625" style="3"/>
    <col min="9978" max="9978" width="3.5703125" style="3" customWidth="1"/>
    <col min="9979" max="9979" width="61.28515625" style="3" customWidth="1"/>
    <col min="9980" max="9980" width="8.7109375" style="3" customWidth="1"/>
    <col min="9981" max="9981" width="6.42578125" style="3" customWidth="1"/>
    <col min="9982" max="9982" width="7.5703125" style="3" customWidth="1"/>
    <col min="9983" max="9983" width="10.28515625" style="3" customWidth="1"/>
    <col min="9984" max="9984" width="6.7109375" style="3" customWidth="1"/>
    <col min="9985" max="9985" width="9.7109375" style="3" customWidth="1"/>
    <col min="9986" max="9986" width="7.7109375" style="3" customWidth="1"/>
    <col min="9987" max="9987" width="8.42578125" style="3" customWidth="1"/>
    <col min="9988" max="9988" width="12.42578125" style="3" customWidth="1"/>
    <col min="9989" max="10233" width="9.140625" style="3"/>
    <col min="10234" max="10234" width="3.5703125" style="3" customWidth="1"/>
    <col min="10235" max="10235" width="61.28515625" style="3" customWidth="1"/>
    <col min="10236" max="10236" width="8.7109375" style="3" customWidth="1"/>
    <col min="10237" max="10237" width="6.42578125" style="3" customWidth="1"/>
    <col min="10238" max="10238" width="7.5703125" style="3" customWidth="1"/>
    <col min="10239" max="10239" width="10.28515625" style="3" customWidth="1"/>
    <col min="10240" max="10240" width="6.7109375" style="3" customWidth="1"/>
    <col min="10241" max="10241" width="9.7109375" style="3" customWidth="1"/>
    <col min="10242" max="10242" width="7.7109375" style="3" customWidth="1"/>
    <col min="10243" max="10243" width="8.42578125" style="3" customWidth="1"/>
    <col min="10244" max="10244" width="12.42578125" style="3" customWidth="1"/>
    <col min="10245" max="10489" width="9.140625" style="3"/>
    <col min="10490" max="10490" width="3.5703125" style="3" customWidth="1"/>
    <col min="10491" max="10491" width="61.28515625" style="3" customWidth="1"/>
    <col min="10492" max="10492" width="8.7109375" style="3" customWidth="1"/>
    <col min="10493" max="10493" width="6.42578125" style="3" customWidth="1"/>
    <col min="10494" max="10494" width="7.5703125" style="3" customWidth="1"/>
    <col min="10495" max="10495" width="10.28515625" style="3" customWidth="1"/>
    <col min="10496" max="10496" width="6.7109375" style="3" customWidth="1"/>
    <col min="10497" max="10497" width="9.7109375" style="3" customWidth="1"/>
    <col min="10498" max="10498" width="7.7109375" style="3" customWidth="1"/>
    <col min="10499" max="10499" width="8.42578125" style="3" customWidth="1"/>
    <col min="10500" max="10500" width="12.42578125" style="3" customWidth="1"/>
    <col min="10501" max="10745" width="9.140625" style="3"/>
    <col min="10746" max="10746" width="3.5703125" style="3" customWidth="1"/>
    <col min="10747" max="10747" width="61.28515625" style="3" customWidth="1"/>
    <col min="10748" max="10748" width="8.7109375" style="3" customWidth="1"/>
    <col min="10749" max="10749" width="6.42578125" style="3" customWidth="1"/>
    <col min="10750" max="10750" width="7.5703125" style="3" customWidth="1"/>
    <col min="10751" max="10751" width="10.28515625" style="3" customWidth="1"/>
    <col min="10752" max="10752" width="6.7109375" style="3" customWidth="1"/>
    <col min="10753" max="10753" width="9.7109375" style="3" customWidth="1"/>
    <col min="10754" max="10754" width="7.7109375" style="3" customWidth="1"/>
    <col min="10755" max="10755" width="8.42578125" style="3" customWidth="1"/>
    <col min="10756" max="10756" width="12.42578125" style="3" customWidth="1"/>
    <col min="10757" max="11001" width="9.140625" style="3"/>
    <col min="11002" max="11002" width="3.5703125" style="3" customWidth="1"/>
    <col min="11003" max="11003" width="61.28515625" style="3" customWidth="1"/>
    <col min="11004" max="11004" width="8.7109375" style="3" customWidth="1"/>
    <col min="11005" max="11005" width="6.42578125" style="3" customWidth="1"/>
    <col min="11006" max="11006" width="7.5703125" style="3" customWidth="1"/>
    <col min="11007" max="11007" width="10.28515625" style="3" customWidth="1"/>
    <col min="11008" max="11008" width="6.7109375" style="3" customWidth="1"/>
    <col min="11009" max="11009" width="9.7109375" style="3" customWidth="1"/>
    <col min="11010" max="11010" width="7.7109375" style="3" customWidth="1"/>
    <col min="11011" max="11011" width="8.42578125" style="3" customWidth="1"/>
    <col min="11012" max="11012" width="12.42578125" style="3" customWidth="1"/>
    <col min="11013" max="11257" width="9.140625" style="3"/>
    <col min="11258" max="11258" width="3.5703125" style="3" customWidth="1"/>
    <col min="11259" max="11259" width="61.28515625" style="3" customWidth="1"/>
    <col min="11260" max="11260" width="8.7109375" style="3" customWidth="1"/>
    <col min="11261" max="11261" width="6.42578125" style="3" customWidth="1"/>
    <col min="11262" max="11262" width="7.5703125" style="3" customWidth="1"/>
    <col min="11263" max="11263" width="10.28515625" style="3" customWidth="1"/>
    <col min="11264" max="11264" width="6.7109375" style="3" customWidth="1"/>
    <col min="11265" max="11265" width="9.7109375" style="3" customWidth="1"/>
    <col min="11266" max="11266" width="7.7109375" style="3" customWidth="1"/>
    <col min="11267" max="11267" width="8.42578125" style="3" customWidth="1"/>
    <col min="11268" max="11268" width="12.42578125" style="3" customWidth="1"/>
    <col min="11269" max="11513" width="9.140625" style="3"/>
    <col min="11514" max="11514" width="3.5703125" style="3" customWidth="1"/>
    <col min="11515" max="11515" width="61.28515625" style="3" customWidth="1"/>
    <col min="11516" max="11516" width="8.7109375" style="3" customWidth="1"/>
    <col min="11517" max="11517" width="6.42578125" style="3" customWidth="1"/>
    <col min="11518" max="11518" width="7.5703125" style="3" customWidth="1"/>
    <col min="11519" max="11519" width="10.28515625" style="3" customWidth="1"/>
    <col min="11520" max="11520" width="6.7109375" style="3" customWidth="1"/>
    <col min="11521" max="11521" width="9.7109375" style="3" customWidth="1"/>
    <col min="11522" max="11522" width="7.7109375" style="3" customWidth="1"/>
    <col min="11523" max="11523" width="8.42578125" style="3" customWidth="1"/>
    <col min="11524" max="11524" width="12.42578125" style="3" customWidth="1"/>
    <col min="11525" max="11769" width="9.140625" style="3"/>
    <col min="11770" max="11770" width="3.5703125" style="3" customWidth="1"/>
    <col min="11771" max="11771" width="61.28515625" style="3" customWidth="1"/>
    <col min="11772" max="11772" width="8.7109375" style="3" customWidth="1"/>
    <col min="11773" max="11773" width="6.42578125" style="3" customWidth="1"/>
    <col min="11774" max="11774" width="7.5703125" style="3" customWidth="1"/>
    <col min="11775" max="11775" width="10.28515625" style="3" customWidth="1"/>
    <col min="11776" max="11776" width="6.7109375" style="3" customWidth="1"/>
    <col min="11777" max="11777" width="9.7109375" style="3" customWidth="1"/>
    <col min="11778" max="11778" width="7.7109375" style="3" customWidth="1"/>
    <col min="11779" max="11779" width="8.42578125" style="3" customWidth="1"/>
    <col min="11780" max="11780" width="12.42578125" style="3" customWidth="1"/>
    <col min="11781" max="12025" width="9.140625" style="3"/>
    <col min="12026" max="12026" width="3.5703125" style="3" customWidth="1"/>
    <col min="12027" max="12027" width="61.28515625" style="3" customWidth="1"/>
    <col min="12028" max="12028" width="8.7109375" style="3" customWidth="1"/>
    <col min="12029" max="12029" width="6.42578125" style="3" customWidth="1"/>
    <col min="12030" max="12030" width="7.5703125" style="3" customWidth="1"/>
    <col min="12031" max="12031" width="10.28515625" style="3" customWidth="1"/>
    <col min="12032" max="12032" width="6.7109375" style="3" customWidth="1"/>
    <col min="12033" max="12033" width="9.7109375" style="3" customWidth="1"/>
    <col min="12034" max="12034" width="7.7109375" style="3" customWidth="1"/>
    <col min="12035" max="12035" width="8.42578125" style="3" customWidth="1"/>
    <col min="12036" max="12036" width="12.42578125" style="3" customWidth="1"/>
    <col min="12037" max="12281" width="9.140625" style="3"/>
    <col min="12282" max="12282" width="3.5703125" style="3" customWidth="1"/>
    <col min="12283" max="12283" width="61.28515625" style="3" customWidth="1"/>
    <col min="12284" max="12284" width="8.7109375" style="3" customWidth="1"/>
    <col min="12285" max="12285" width="6.42578125" style="3" customWidth="1"/>
    <col min="12286" max="12286" width="7.5703125" style="3" customWidth="1"/>
    <col min="12287" max="12287" width="10.28515625" style="3" customWidth="1"/>
    <col min="12288" max="12288" width="6.7109375" style="3" customWidth="1"/>
    <col min="12289" max="12289" width="9.7109375" style="3" customWidth="1"/>
    <col min="12290" max="12290" width="7.7109375" style="3" customWidth="1"/>
    <col min="12291" max="12291" width="8.42578125" style="3" customWidth="1"/>
    <col min="12292" max="12292" width="12.42578125" style="3" customWidth="1"/>
    <col min="12293" max="12537" width="9.140625" style="3"/>
    <col min="12538" max="12538" width="3.5703125" style="3" customWidth="1"/>
    <col min="12539" max="12539" width="61.28515625" style="3" customWidth="1"/>
    <col min="12540" max="12540" width="8.7109375" style="3" customWidth="1"/>
    <col min="12541" max="12541" width="6.42578125" style="3" customWidth="1"/>
    <col min="12542" max="12542" width="7.5703125" style="3" customWidth="1"/>
    <col min="12543" max="12543" width="10.28515625" style="3" customWidth="1"/>
    <col min="12544" max="12544" width="6.7109375" style="3" customWidth="1"/>
    <col min="12545" max="12545" width="9.7109375" style="3" customWidth="1"/>
    <col min="12546" max="12546" width="7.7109375" style="3" customWidth="1"/>
    <col min="12547" max="12547" width="8.42578125" style="3" customWidth="1"/>
    <col min="12548" max="12548" width="12.42578125" style="3" customWidth="1"/>
    <col min="12549" max="12793" width="9.140625" style="3"/>
    <col min="12794" max="12794" width="3.5703125" style="3" customWidth="1"/>
    <col min="12795" max="12795" width="61.28515625" style="3" customWidth="1"/>
    <col min="12796" max="12796" width="8.7109375" style="3" customWidth="1"/>
    <col min="12797" max="12797" width="6.42578125" style="3" customWidth="1"/>
    <col min="12798" max="12798" width="7.5703125" style="3" customWidth="1"/>
    <col min="12799" max="12799" width="10.28515625" style="3" customWidth="1"/>
    <col min="12800" max="12800" width="6.7109375" style="3" customWidth="1"/>
    <col min="12801" max="12801" width="9.7109375" style="3" customWidth="1"/>
    <col min="12802" max="12802" width="7.7109375" style="3" customWidth="1"/>
    <col min="12803" max="12803" width="8.42578125" style="3" customWidth="1"/>
    <col min="12804" max="12804" width="12.42578125" style="3" customWidth="1"/>
    <col min="12805" max="13049" width="9.140625" style="3"/>
    <col min="13050" max="13050" width="3.5703125" style="3" customWidth="1"/>
    <col min="13051" max="13051" width="61.28515625" style="3" customWidth="1"/>
    <col min="13052" max="13052" width="8.7109375" style="3" customWidth="1"/>
    <col min="13053" max="13053" width="6.42578125" style="3" customWidth="1"/>
    <col min="13054" max="13054" width="7.5703125" style="3" customWidth="1"/>
    <col min="13055" max="13055" width="10.28515625" style="3" customWidth="1"/>
    <col min="13056" max="13056" width="6.7109375" style="3" customWidth="1"/>
    <col min="13057" max="13057" width="9.7109375" style="3" customWidth="1"/>
    <col min="13058" max="13058" width="7.7109375" style="3" customWidth="1"/>
    <col min="13059" max="13059" width="8.42578125" style="3" customWidth="1"/>
    <col min="13060" max="13060" width="12.42578125" style="3" customWidth="1"/>
    <col min="13061" max="13305" width="9.140625" style="3"/>
    <col min="13306" max="13306" width="3.5703125" style="3" customWidth="1"/>
    <col min="13307" max="13307" width="61.28515625" style="3" customWidth="1"/>
    <col min="13308" max="13308" width="8.7109375" style="3" customWidth="1"/>
    <col min="13309" max="13309" width="6.42578125" style="3" customWidth="1"/>
    <col min="13310" max="13310" width="7.5703125" style="3" customWidth="1"/>
    <col min="13311" max="13311" width="10.28515625" style="3" customWidth="1"/>
    <col min="13312" max="13312" width="6.7109375" style="3" customWidth="1"/>
    <col min="13313" max="13313" width="9.7109375" style="3" customWidth="1"/>
    <col min="13314" max="13314" width="7.7109375" style="3" customWidth="1"/>
    <col min="13315" max="13315" width="8.42578125" style="3" customWidth="1"/>
    <col min="13316" max="13316" width="12.42578125" style="3" customWidth="1"/>
    <col min="13317" max="13561" width="9.140625" style="3"/>
    <col min="13562" max="13562" width="3.5703125" style="3" customWidth="1"/>
    <col min="13563" max="13563" width="61.28515625" style="3" customWidth="1"/>
    <col min="13564" max="13564" width="8.7109375" style="3" customWidth="1"/>
    <col min="13565" max="13565" width="6.42578125" style="3" customWidth="1"/>
    <col min="13566" max="13566" width="7.5703125" style="3" customWidth="1"/>
    <col min="13567" max="13567" width="10.28515625" style="3" customWidth="1"/>
    <col min="13568" max="13568" width="6.7109375" style="3" customWidth="1"/>
    <col min="13569" max="13569" width="9.7109375" style="3" customWidth="1"/>
    <col min="13570" max="13570" width="7.7109375" style="3" customWidth="1"/>
    <col min="13571" max="13571" width="8.42578125" style="3" customWidth="1"/>
    <col min="13572" max="13572" width="12.42578125" style="3" customWidth="1"/>
    <col min="13573" max="13817" width="9.140625" style="3"/>
    <col min="13818" max="13818" width="3.5703125" style="3" customWidth="1"/>
    <col min="13819" max="13819" width="61.28515625" style="3" customWidth="1"/>
    <col min="13820" max="13820" width="8.7109375" style="3" customWidth="1"/>
    <col min="13821" max="13821" width="6.42578125" style="3" customWidth="1"/>
    <col min="13822" max="13822" width="7.5703125" style="3" customWidth="1"/>
    <col min="13823" max="13823" width="10.28515625" style="3" customWidth="1"/>
    <col min="13824" max="13824" width="6.7109375" style="3" customWidth="1"/>
    <col min="13825" max="13825" width="9.7109375" style="3" customWidth="1"/>
    <col min="13826" max="13826" width="7.7109375" style="3" customWidth="1"/>
    <col min="13827" max="13827" width="8.42578125" style="3" customWidth="1"/>
    <col min="13828" max="13828" width="12.42578125" style="3" customWidth="1"/>
    <col min="13829" max="14073" width="9.140625" style="3"/>
    <col min="14074" max="14074" width="3.5703125" style="3" customWidth="1"/>
    <col min="14075" max="14075" width="61.28515625" style="3" customWidth="1"/>
    <col min="14076" max="14076" width="8.7109375" style="3" customWidth="1"/>
    <col min="14077" max="14077" width="6.42578125" style="3" customWidth="1"/>
    <col min="14078" max="14078" width="7.5703125" style="3" customWidth="1"/>
    <col min="14079" max="14079" width="10.28515625" style="3" customWidth="1"/>
    <col min="14080" max="14080" width="6.7109375" style="3" customWidth="1"/>
    <col min="14081" max="14081" width="9.7109375" style="3" customWidth="1"/>
    <col min="14082" max="14082" width="7.7109375" style="3" customWidth="1"/>
    <col min="14083" max="14083" width="8.42578125" style="3" customWidth="1"/>
    <col min="14084" max="14084" width="12.42578125" style="3" customWidth="1"/>
    <col min="14085" max="14329" width="9.140625" style="3"/>
    <col min="14330" max="14330" width="3.5703125" style="3" customWidth="1"/>
    <col min="14331" max="14331" width="61.28515625" style="3" customWidth="1"/>
    <col min="14332" max="14332" width="8.7109375" style="3" customWidth="1"/>
    <col min="14333" max="14333" width="6.42578125" style="3" customWidth="1"/>
    <col min="14334" max="14334" width="7.5703125" style="3" customWidth="1"/>
    <col min="14335" max="14335" width="10.28515625" style="3" customWidth="1"/>
    <col min="14336" max="14336" width="6.7109375" style="3" customWidth="1"/>
    <col min="14337" max="14337" width="9.7109375" style="3" customWidth="1"/>
    <col min="14338" max="14338" width="7.7109375" style="3" customWidth="1"/>
    <col min="14339" max="14339" width="8.42578125" style="3" customWidth="1"/>
    <col min="14340" max="14340" width="12.42578125" style="3" customWidth="1"/>
    <col min="14341" max="14585" width="9.140625" style="3"/>
    <col min="14586" max="14586" width="3.5703125" style="3" customWidth="1"/>
    <col min="14587" max="14587" width="61.28515625" style="3" customWidth="1"/>
    <col min="14588" max="14588" width="8.7109375" style="3" customWidth="1"/>
    <col min="14589" max="14589" width="6.42578125" style="3" customWidth="1"/>
    <col min="14590" max="14590" width="7.5703125" style="3" customWidth="1"/>
    <col min="14591" max="14591" width="10.28515625" style="3" customWidth="1"/>
    <col min="14592" max="14592" width="6.7109375" style="3" customWidth="1"/>
    <col min="14593" max="14593" width="9.7109375" style="3" customWidth="1"/>
    <col min="14594" max="14594" width="7.7109375" style="3" customWidth="1"/>
    <col min="14595" max="14595" width="8.42578125" style="3" customWidth="1"/>
    <col min="14596" max="14596" width="12.42578125" style="3" customWidth="1"/>
    <col min="14597" max="14841" width="9.140625" style="3"/>
    <col min="14842" max="14842" width="3.5703125" style="3" customWidth="1"/>
    <col min="14843" max="14843" width="61.28515625" style="3" customWidth="1"/>
    <col min="14844" max="14844" width="8.7109375" style="3" customWidth="1"/>
    <col min="14845" max="14845" width="6.42578125" style="3" customWidth="1"/>
    <col min="14846" max="14846" width="7.5703125" style="3" customWidth="1"/>
    <col min="14847" max="14847" width="10.28515625" style="3" customWidth="1"/>
    <col min="14848" max="14848" width="6.7109375" style="3" customWidth="1"/>
    <col min="14849" max="14849" width="9.7109375" style="3" customWidth="1"/>
    <col min="14850" max="14850" width="7.7109375" style="3" customWidth="1"/>
    <col min="14851" max="14851" width="8.42578125" style="3" customWidth="1"/>
    <col min="14852" max="14852" width="12.42578125" style="3" customWidth="1"/>
    <col min="14853" max="15097" width="9.140625" style="3"/>
    <col min="15098" max="15098" width="3.5703125" style="3" customWidth="1"/>
    <col min="15099" max="15099" width="61.28515625" style="3" customWidth="1"/>
    <col min="15100" max="15100" width="8.7109375" style="3" customWidth="1"/>
    <col min="15101" max="15101" width="6.42578125" style="3" customWidth="1"/>
    <col min="15102" max="15102" width="7.5703125" style="3" customWidth="1"/>
    <col min="15103" max="15103" width="10.28515625" style="3" customWidth="1"/>
    <col min="15104" max="15104" width="6.7109375" style="3" customWidth="1"/>
    <col min="15105" max="15105" width="9.7109375" style="3" customWidth="1"/>
    <col min="15106" max="15106" width="7.7109375" style="3" customWidth="1"/>
    <col min="15107" max="15107" width="8.42578125" style="3" customWidth="1"/>
    <col min="15108" max="15108" width="12.42578125" style="3" customWidth="1"/>
    <col min="15109" max="15353" width="9.140625" style="3"/>
    <col min="15354" max="15354" width="3.5703125" style="3" customWidth="1"/>
    <col min="15355" max="15355" width="61.28515625" style="3" customWidth="1"/>
    <col min="15356" max="15356" width="8.7109375" style="3" customWidth="1"/>
    <col min="15357" max="15357" width="6.42578125" style="3" customWidth="1"/>
    <col min="15358" max="15358" width="7.5703125" style="3" customWidth="1"/>
    <col min="15359" max="15359" width="10.28515625" style="3" customWidth="1"/>
    <col min="15360" max="15360" width="6.7109375" style="3" customWidth="1"/>
    <col min="15361" max="15361" width="9.7109375" style="3" customWidth="1"/>
    <col min="15362" max="15362" width="7.7109375" style="3" customWidth="1"/>
    <col min="15363" max="15363" width="8.42578125" style="3" customWidth="1"/>
    <col min="15364" max="15364" width="12.42578125" style="3" customWidth="1"/>
    <col min="15365" max="15609" width="9.140625" style="3"/>
    <col min="15610" max="15610" width="3.5703125" style="3" customWidth="1"/>
    <col min="15611" max="15611" width="61.28515625" style="3" customWidth="1"/>
    <col min="15612" max="15612" width="8.7109375" style="3" customWidth="1"/>
    <col min="15613" max="15613" width="6.42578125" style="3" customWidth="1"/>
    <col min="15614" max="15614" width="7.5703125" style="3" customWidth="1"/>
    <col min="15615" max="15615" width="10.28515625" style="3" customWidth="1"/>
    <col min="15616" max="15616" width="6.7109375" style="3" customWidth="1"/>
    <col min="15617" max="15617" width="9.7109375" style="3" customWidth="1"/>
    <col min="15618" max="15618" width="7.7109375" style="3" customWidth="1"/>
    <col min="15619" max="15619" width="8.42578125" style="3" customWidth="1"/>
    <col min="15620" max="15620" width="12.42578125" style="3" customWidth="1"/>
    <col min="15621" max="15865" width="9.140625" style="3"/>
    <col min="15866" max="15866" width="3.5703125" style="3" customWidth="1"/>
    <col min="15867" max="15867" width="61.28515625" style="3" customWidth="1"/>
    <col min="15868" max="15868" width="8.7109375" style="3" customWidth="1"/>
    <col min="15869" max="15869" width="6.42578125" style="3" customWidth="1"/>
    <col min="15870" max="15870" width="7.5703125" style="3" customWidth="1"/>
    <col min="15871" max="15871" width="10.28515625" style="3" customWidth="1"/>
    <col min="15872" max="15872" width="6.7109375" style="3" customWidth="1"/>
    <col min="15873" max="15873" width="9.7109375" style="3" customWidth="1"/>
    <col min="15874" max="15874" width="7.7109375" style="3" customWidth="1"/>
    <col min="15875" max="15875" width="8.42578125" style="3" customWidth="1"/>
    <col min="15876" max="15876" width="12.42578125" style="3" customWidth="1"/>
    <col min="15877" max="16121" width="9.140625" style="3"/>
    <col min="16122" max="16122" width="3.5703125" style="3" customWidth="1"/>
    <col min="16123" max="16123" width="61.28515625" style="3" customWidth="1"/>
    <col min="16124" max="16124" width="8.7109375" style="3" customWidth="1"/>
    <col min="16125" max="16125" width="6.42578125" style="3" customWidth="1"/>
    <col min="16126" max="16126" width="7.5703125" style="3" customWidth="1"/>
    <col min="16127" max="16127" width="10.28515625" style="3" customWidth="1"/>
    <col min="16128" max="16128" width="6.7109375" style="3" customWidth="1"/>
    <col min="16129" max="16129" width="9.7109375" style="3" customWidth="1"/>
    <col min="16130" max="16130" width="7.7109375" style="3" customWidth="1"/>
    <col min="16131" max="16131" width="8.42578125" style="3" customWidth="1"/>
    <col min="16132" max="16132" width="12.42578125" style="3" customWidth="1"/>
    <col min="16133" max="16376" width="9.140625" style="3"/>
    <col min="16377" max="16384" width="9.28515625" style="3" customWidth="1"/>
  </cols>
  <sheetData>
    <row r="1" spans="1:26" ht="15.75" thickBot="1" x14ac:dyDescent="0.3"/>
    <row r="2" spans="1:26" s="2" customFormat="1" ht="36.75" customHeight="1" x14ac:dyDescent="0.25">
      <c r="A2" s="1"/>
      <c r="B2" s="56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149999999999999" customHeight="1" x14ac:dyDescent="0.25">
      <c r="B3" s="63" t="s">
        <v>0</v>
      </c>
      <c r="C3" s="64" t="s">
        <v>426</v>
      </c>
      <c r="D3" s="60" t="s">
        <v>13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10</v>
      </c>
      <c r="K3" s="60"/>
      <c r="L3" s="62" t="s">
        <v>12</v>
      </c>
    </row>
    <row r="4" spans="1:26" ht="23.25" customHeight="1" x14ac:dyDescent="0.25">
      <c r="B4" s="63"/>
      <c r="C4" s="64"/>
      <c r="D4" s="60"/>
      <c r="E4" s="61"/>
      <c r="F4" s="16" t="s">
        <v>11</v>
      </c>
      <c r="G4" s="16" t="s">
        <v>6</v>
      </c>
      <c r="H4" s="16" t="s">
        <v>11</v>
      </c>
      <c r="I4" s="16" t="s">
        <v>6</v>
      </c>
      <c r="J4" s="16" t="s">
        <v>11</v>
      </c>
      <c r="K4" s="16" t="s">
        <v>6</v>
      </c>
      <c r="L4" s="62"/>
    </row>
    <row r="5" spans="1:26" s="4" customFormat="1" ht="15.75" x14ac:dyDescent="0.25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29">
        <v>9</v>
      </c>
    </row>
    <row r="6" spans="1:26" s="4" customFormat="1" ht="15.75" x14ac:dyDescent="0.25">
      <c r="B6" s="30">
        <v>1</v>
      </c>
      <c r="C6" s="18" t="s">
        <v>15</v>
      </c>
      <c r="D6" s="7"/>
      <c r="E6" s="24"/>
      <c r="F6" s="9"/>
      <c r="G6" s="9"/>
      <c r="H6" s="9"/>
      <c r="I6" s="9"/>
      <c r="J6" s="7"/>
      <c r="K6" s="7"/>
      <c r="L6" s="31"/>
      <c r="M6" s="14"/>
      <c r="N6" s="14"/>
    </row>
    <row r="7" spans="1:26" s="4" customFormat="1" ht="60" x14ac:dyDescent="0.25">
      <c r="B7" s="32">
        <v>1.1000000000000001</v>
      </c>
      <c r="C7" s="20" t="s">
        <v>301</v>
      </c>
      <c r="D7" s="7" t="s">
        <v>16</v>
      </c>
      <c r="E7" s="24">
        <v>900</v>
      </c>
      <c r="F7" s="9"/>
      <c r="G7" s="9"/>
      <c r="H7" s="9"/>
      <c r="I7" s="9"/>
      <c r="J7" s="7"/>
      <c r="K7" s="7"/>
      <c r="L7" s="31">
        <f>G7+I7+K7</f>
        <v>0</v>
      </c>
    </row>
    <row r="8" spans="1:26" s="4" customFormat="1" ht="15.75" x14ac:dyDescent="0.25">
      <c r="B8" s="30">
        <v>2</v>
      </c>
      <c r="C8" s="18" t="s">
        <v>17</v>
      </c>
      <c r="D8" s="7"/>
      <c r="E8" s="9"/>
      <c r="F8" s="9"/>
      <c r="G8" s="9"/>
      <c r="H8" s="9"/>
      <c r="I8" s="9"/>
      <c r="J8" s="7"/>
      <c r="K8" s="7"/>
      <c r="L8" s="31"/>
    </row>
    <row r="9" spans="1:26" s="4" customFormat="1" ht="15.75" x14ac:dyDescent="0.25">
      <c r="B9" s="32">
        <v>2.1</v>
      </c>
      <c r="C9" s="19" t="s">
        <v>405</v>
      </c>
      <c r="D9" s="7"/>
      <c r="E9" s="9"/>
      <c r="F9" s="9"/>
      <c r="G9" s="9"/>
      <c r="H9" s="9"/>
      <c r="I9" s="9"/>
      <c r="J9" s="7"/>
      <c r="K9" s="7"/>
      <c r="L9" s="31"/>
    </row>
    <row r="10" spans="1:26" s="4" customFormat="1" ht="15.75" x14ac:dyDescent="0.25">
      <c r="B10" s="32" t="s">
        <v>24</v>
      </c>
      <c r="C10" s="20" t="s">
        <v>302</v>
      </c>
      <c r="D10" s="7" t="s">
        <v>16</v>
      </c>
      <c r="E10" s="9">
        <v>22.44</v>
      </c>
      <c r="F10" s="9"/>
      <c r="G10" s="9"/>
      <c r="H10" s="9"/>
      <c r="I10" s="9"/>
      <c r="J10" s="7"/>
      <c r="K10" s="7"/>
      <c r="L10" s="31">
        <f t="shared" ref="L10:L73" si="0">G10+I10+K10</f>
        <v>0</v>
      </c>
    </row>
    <row r="11" spans="1:26" s="4" customFormat="1" ht="15.75" x14ac:dyDescent="0.25">
      <c r="B11" s="32" t="s">
        <v>26</v>
      </c>
      <c r="C11" s="20" t="s">
        <v>305</v>
      </c>
      <c r="D11" s="7" t="s">
        <v>16</v>
      </c>
      <c r="E11" s="9">
        <v>81.599999999999994</v>
      </c>
      <c r="F11" s="9"/>
      <c r="G11" s="9"/>
      <c r="H11" s="9"/>
      <c r="I11" s="9"/>
      <c r="J11" s="7"/>
      <c r="K11" s="7"/>
      <c r="L11" s="31">
        <f t="shared" si="0"/>
        <v>0</v>
      </c>
    </row>
    <row r="12" spans="1:26" s="4" customFormat="1" ht="15.75" x14ac:dyDescent="0.25">
      <c r="B12" s="32" t="s">
        <v>27</v>
      </c>
      <c r="C12" s="20" t="s">
        <v>66</v>
      </c>
      <c r="D12" s="7" t="s">
        <v>19</v>
      </c>
      <c r="E12" s="26">
        <v>0.26100000000000001</v>
      </c>
      <c r="F12" s="9"/>
      <c r="G12" s="9"/>
      <c r="H12" s="9"/>
      <c r="I12" s="9"/>
      <c r="J12" s="7"/>
      <c r="K12" s="7"/>
      <c r="L12" s="31">
        <f t="shared" si="0"/>
        <v>0</v>
      </c>
    </row>
    <row r="13" spans="1:26" s="4" customFormat="1" ht="15.75" x14ac:dyDescent="0.25">
      <c r="B13" s="32" t="s">
        <v>28</v>
      </c>
      <c r="C13" s="20" t="s">
        <v>406</v>
      </c>
      <c r="D13" s="7" t="s">
        <v>19</v>
      </c>
      <c r="E13" s="26">
        <v>8.6839999999999993</v>
      </c>
      <c r="F13" s="9"/>
      <c r="G13" s="9"/>
      <c r="H13" s="9"/>
      <c r="I13" s="9"/>
      <c r="J13" s="7"/>
      <c r="K13" s="7"/>
      <c r="L13" s="31">
        <f t="shared" si="0"/>
        <v>0</v>
      </c>
    </row>
    <row r="14" spans="1:26" s="4" customFormat="1" ht="15.75" x14ac:dyDescent="0.25">
      <c r="B14" s="32">
        <v>2.2000000000000002</v>
      </c>
      <c r="C14" s="19" t="s">
        <v>407</v>
      </c>
      <c r="D14" s="7"/>
      <c r="E14" s="50"/>
      <c r="F14" s="9"/>
      <c r="G14" s="9"/>
      <c r="H14" s="9"/>
      <c r="I14" s="9"/>
      <c r="J14" s="7"/>
      <c r="K14" s="7"/>
      <c r="L14" s="31"/>
    </row>
    <row r="15" spans="1:26" s="4" customFormat="1" ht="15.75" x14ac:dyDescent="0.25">
      <c r="B15" s="32" t="s">
        <v>23</v>
      </c>
      <c r="C15" s="20" t="s">
        <v>69</v>
      </c>
      <c r="D15" s="7" t="s">
        <v>16</v>
      </c>
      <c r="E15" s="9">
        <v>80.2</v>
      </c>
      <c r="F15" s="9"/>
      <c r="G15" s="9"/>
      <c r="H15" s="9"/>
      <c r="I15" s="9"/>
      <c r="J15" s="7"/>
      <c r="K15" s="7"/>
      <c r="L15" s="31">
        <f t="shared" si="0"/>
        <v>0</v>
      </c>
    </row>
    <row r="16" spans="1:26" s="4" customFormat="1" ht="15.75" x14ac:dyDescent="0.25">
      <c r="B16" s="32" t="s">
        <v>25</v>
      </c>
      <c r="C16" s="20" t="s">
        <v>408</v>
      </c>
      <c r="D16" s="7" t="s">
        <v>19</v>
      </c>
      <c r="E16" s="26">
        <v>7.6760000000000002</v>
      </c>
      <c r="F16" s="9"/>
      <c r="G16" s="9"/>
      <c r="H16" s="9"/>
      <c r="I16" s="9"/>
      <c r="J16" s="7"/>
      <c r="K16" s="7"/>
      <c r="L16" s="31">
        <f t="shared" si="0"/>
        <v>0</v>
      </c>
    </row>
    <row r="17" spans="2:12" s="4" customFormat="1" ht="15.75" x14ac:dyDescent="0.25">
      <c r="B17" s="32">
        <v>2.2999999999999998</v>
      </c>
      <c r="C17" s="19" t="s">
        <v>409</v>
      </c>
      <c r="D17" s="7"/>
      <c r="E17" s="50"/>
      <c r="F17" s="9"/>
      <c r="G17" s="9"/>
      <c r="H17" s="9"/>
      <c r="I17" s="9"/>
      <c r="J17" s="7"/>
      <c r="K17" s="7"/>
      <c r="L17" s="31"/>
    </row>
    <row r="18" spans="2:12" s="4" customFormat="1" ht="15.75" x14ac:dyDescent="0.25">
      <c r="B18" s="32" t="s">
        <v>29</v>
      </c>
      <c r="C18" s="20" t="s">
        <v>69</v>
      </c>
      <c r="D18" s="7" t="s">
        <v>16</v>
      </c>
      <c r="E18" s="9">
        <v>14</v>
      </c>
      <c r="F18" s="9"/>
      <c r="G18" s="9"/>
      <c r="H18" s="9"/>
      <c r="I18" s="9"/>
      <c r="J18" s="7"/>
      <c r="K18" s="7"/>
      <c r="L18" s="31">
        <f t="shared" si="0"/>
        <v>0</v>
      </c>
    </row>
    <row r="19" spans="2:12" s="4" customFormat="1" ht="15.75" x14ac:dyDescent="0.25">
      <c r="B19" s="32" t="s">
        <v>30</v>
      </c>
      <c r="C19" s="20" t="s">
        <v>408</v>
      </c>
      <c r="D19" s="7" t="s">
        <v>19</v>
      </c>
      <c r="E19" s="26">
        <v>1.2410000000000001</v>
      </c>
      <c r="F19" s="9"/>
      <c r="G19" s="9"/>
      <c r="H19" s="9"/>
      <c r="I19" s="9"/>
      <c r="J19" s="7"/>
      <c r="K19" s="7"/>
      <c r="L19" s="31">
        <f t="shared" si="0"/>
        <v>0</v>
      </c>
    </row>
    <row r="20" spans="2:12" s="4" customFormat="1" ht="30" x14ac:dyDescent="0.25">
      <c r="B20" s="32">
        <v>2.4</v>
      </c>
      <c r="C20" s="20" t="s">
        <v>308</v>
      </c>
      <c r="D20" s="7" t="s">
        <v>8</v>
      </c>
      <c r="E20" s="24">
        <v>350</v>
      </c>
      <c r="F20" s="9"/>
      <c r="G20" s="9"/>
      <c r="H20" s="9"/>
      <c r="I20" s="9"/>
      <c r="J20" s="7"/>
      <c r="K20" s="7"/>
      <c r="L20" s="31">
        <f t="shared" si="0"/>
        <v>0</v>
      </c>
    </row>
    <row r="21" spans="2:12" s="4" customFormat="1" ht="15.75" x14ac:dyDescent="0.25">
      <c r="B21" s="32">
        <v>2.5</v>
      </c>
      <c r="C21" s="20" t="s">
        <v>309</v>
      </c>
      <c r="D21" s="7" t="s">
        <v>16</v>
      </c>
      <c r="E21" s="50">
        <v>350</v>
      </c>
      <c r="F21" s="9"/>
      <c r="G21" s="9"/>
      <c r="H21" s="9"/>
      <c r="I21" s="9"/>
      <c r="J21" s="7"/>
      <c r="K21" s="7"/>
      <c r="L21" s="31">
        <f t="shared" si="0"/>
        <v>0</v>
      </c>
    </row>
    <row r="22" spans="2:12" s="4" customFormat="1" ht="15.75" x14ac:dyDescent="0.25">
      <c r="B22" s="32">
        <v>2.6</v>
      </c>
      <c r="C22" s="19" t="s">
        <v>410</v>
      </c>
      <c r="D22" s="7"/>
      <c r="E22" s="9"/>
      <c r="F22" s="9"/>
      <c r="G22" s="9"/>
      <c r="H22" s="9"/>
      <c r="I22" s="9"/>
      <c r="J22" s="7"/>
      <c r="K22" s="7"/>
      <c r="L22" s="31"/>
    </row>
    <row r="23" spans="2:12" s="4" customFormat="1" ht="15.75" x14ac:dyDescent="0.25">
      <c r="B23" s="32" t="s">
        <v>318</v>
      </c>
      <c r="C23" s="20" t="s">
        <v>69</v>
      </c>
      <c r="D23" s="7" t="s">
        <v>16</v>
      </c>
      <c r="E23" s="26">
        <v>49.2</v>
      </c>
      <c r="F23" s="9"/>
      <c r="G23" s="9"/>
      <c r="H23" s="9"/>
      <c r="I23" s="9"/>
      <c r="J23" s="7"/>
      <c r="K23" s="7"/>
      <c r="L23" s="31">
        <f t="shared" si="0"/>
        <v>0</v>
      </c>
    </row>
    <row r="24" spans="2:12" s="4" customFormat="1" ht="15.75" x14ac:dyDescent="0.25">
      <c r="B24" s="32" t="s">
        <v>319</v>
      </c>
      <c r="C24" s="20" t="s">
        <v>66</v>
      </c>
      <c r="D24" s="7" t="s">
        <v>19</v>
      </c>
      <c r="E24" s="26">
        <v>0.17799999999999999</v>
      </c>
      <c r="F24" s="9"/>
      <c r="G24" s="9"/>
      <c r="H24" s="9"/>
      <c r="I24" s="9"/>
      <c r="J24" s="7"/>
      <c r="K24" s="7"/>
      <c r="L24" s="31">
        <f t="shared" si="0"/>
        <v>0</v>
      </c>
    </row>
    <row r="25" spans="2:12" s="4" customFormat="1" ht="15.75" x14ac:dyDescent="0.25">
      <c r="B25" s="32" t="s">
        <v>320</v>
      </c>
      <c r="C25" s="20" t="s">
        <v>312</v>
      </c>
      <c r="D25" s="7" t="s">
        <v>19</v>
      </c>
      <c r="E25" s="26">
        <v>3.3580000000000001</v>
      </c>
      <c r="F25" s="9"/>
      <c r="G25" s="9"/>
      <c r="H25" s="9"/>
      <c r="I25" s="9"/>
      <c r="J25" s="7"/>
      <c r="K25" s="7"/>
      <c r="L25" s="31">
        <f t="shared" si="0"/>
        <v>0</v>
      </c>
    </row>
    <row r="26" spans="2:12" s="4" customFormat="1" ht="15.75" x14ac:dyDescent="0.25">
      <c r="B26" s="32">
        <v>2.7</v>
      </c>
      <c r="C26" s="19" t="s">
        <v>411</v>
      </c>
      <c r="D26" s="7"/>
      <c r="E26" s="9"/>
      <c r="F26" s="9"/>
      <c r="G26" s="9"/>
      <c r="H26" s="9"/>
      <c r="I26" s="9"/>
      <c r="J26" s="7"/>
      <c r="K26" s="7"/>
      <c r="L26" s="31"/>
    </row>
    <row r="27" spans="2:12" s="4" customFormat="1" ht="15.75" x14ac:dyDescent="0.25">
      <c r="B27" s="32" t="s">
        <v>87</v>
      </c>
      <c r="C27" s="20" t="s">
        <v>69</v>
      </c>
      <c r="D27" s="7" t="s">
        <v>16</v>
      </c>
      <c r="E27" s="26">
        <v>2.2000000000000002</v>
      </c>
      <c r="F27" s="9"/>
      <c r="G27" s="9"/>
      <c r="H27" s="9"/>
      <c r="I27" s="9"/>
      <c r="J27" s="7"/>
      <c r="K27" s="7"/>
      <c r="L27" s="31">
        <f t="shared" si="0"/>
        <v>0</v>
      </c>
    </row>
    <row r="28" spans="2:12" s="4" customFormat="1" ht="15.75" x14ac:dyDescent="0.25">
      <c r="B28" s="32" t="s">
        <v>96</v>
      </c>
      <c r="C28" s="20" t="s">
        <v>66</v>
      </c>
      <c r="D28" s="7" t="s">
        <v>19</v>
      </c>
      <c r="E28" s="26">
        <v>0.112</v>
      </c>
      <c r="F28" s="9"/>
      <c r="G28" s="9"/>
      <c r="H28" s="9"/>
      <c r="I28" s="9"/>
      <c r="J28" s="7"/>
      <c r="K28" s="7"/>
      <c r="L28" s="31">
        <f t="shared" si="0"/>
        <v>0</v>
      </c>
    </row>
    <row r="29" spans="2:12" s="4" customFormat="1" ht="15.75" x14ac:dyDescent="0.25">
      <c r="B29" s="32" t="s">
        <v>323</v>
      </c>
      <c r="C29" s="20" t="s">
        <v>72</v>
      </c>
      <c r="D29" s="7" t="s">
        <v>19</v>
      </c>
      <c r="E29" s="26">
        <v>0.20799999999999999</v>
      </c>
      <c r="F29" s="9"/>
      <c r="G29" s="9"/>
      <c r="H29" s="9"/>
      <c r="I29" s="9"/>
      <c r="J29" s="7"/>
      <c r="K29" s="7"/>
      <c r="L29" s="31">
        <f t="shared" si="0"/>
        <v>0</v>
      </c>
    </row>
    <row r="30" spans="2:12" s="4" customFormat="1" ht="15.75" x14ac:dyDescent="0.25">
      <c r="B30" s="32">
        <v>2.8</v>
      </c>
      <c r="C30" s="19" t="s">
        <v>321</v>
      </c>
      <c r="D30" s="7"/>
      <c r="E30" s="9"/>
      <c r="F30" s="9"/>
      <c r="G30" s="9"/>
      <c r="H30" s="9"/>
      <c r="I30" s="9"/>
      <c r="J30" s="7"/>
      <c r="K30" s="7"/>
      <c r="L30" s="31"/>
    </row>
    <row r="31" spans="2:12" s="4" customFormat="1" ht="15.75" x14ac:dyDescent="0.25">
      <c r="B31" s="32" t="s">
        <v>109</v>
      </c>
      <c r="C31" s="20" t="s">
        <v>69</v>
      </c>
      <c r="D31" s="7" t="s">
        <v>16</v>
      </c>
      <c r="E31" s="26">
        <v>1.5</v>
      </c>
      <c r="F31" s="9"/>
      <c r="G31" s="9"/>
      <c r="H31" s="9"/>
      <c r="I31" s="9"/>
      <c r="J31" s="7"/>
      <c r="K31" s="7"/>
      <c r="L31" s="31">
        <f t="shared" si="0"/>
        <v>0</v>
      </c>
    </row>
    <row r="32" spans="2:12" s="4" customFormat="1" ht="15.75" x14ac:dyDescent="0.25">
      <c r="B32" s="32" t="s">
        <v>110</v>
      </c>
      <c r="C32" s="20" t="s">
        <v>66</v>
      </c>
      <c r="D32" s="7" t="s">
        <v>19</v>
      </c>
      <c r="E32" s="26">
        <v>0.1</v>
      </c>
      <c r="F32" s="9"/>
      <c r="G32" s="9"/>
      <c r="H32" s="9"/>
      <c r="I32" s="9"/>
      <c r="J32" s="7"/>
      <c r="K32" s="7"/>
      <c r="L32" s="31">
        <f t="shared" si="0"/>
        <v>0</v>
      </c>
    </row>
    <row r="33" spans="2:12" s="4" customFormat="1" ht="15.75" x14ac:dyDescent="0.25">
      <c r="B33" s="32" t="s">
        <v>111</v>
      </c>
      <c r="C33" s="20" t="s">
        <v>322</v>
      </c>
      <c r="D33" s="7" t="s">
        <v>19</v>
      </c>
      <c r="E33" s="26">
        <v>0.19700000000000001</v>
      </c>
      <c r="F33" s="9"/>
      <c r="G33" s="9"/>
      <c r="H33" s="9"/>
      <c r="I33" s="9"/>
      <c r="J33" s="7"/>
      <c r="K33" s="7"/>
      <c r="L33" s="31">
        <f t="shared" si="0"/>
        <v>0</v>
      </c>
    </row>
    <row r="34" spans="2:12" s="4" customFormat="1" ht="15.75" x14ac:dyDescent="0.25">
      <c r="B34" s="32">
        <v>2.9</v>
      </c>
      <c r="C34" s="19" t="s">
        <v>412</v>
      </c>
      <c r="D34" s="7"/>
      <c r="E34" s="9"/>
      <c r="F34" s="9"/>
      <c r="G34" s="9"/>
      <c r="H34" s="9"/>
      <c r="I34" s="9"/>
      <c r="J34" s="7"/>
      <c r="K34" s="7"/>
      <c r="L34" s="31"/>
    </row>
    <row r="35" spans="2:12" s="4" customFormat="1" ht="15.75" x14ac:dyDescent="0.25">
      <c r="B35" s="32" t="s">
        <v>118</v>
      </c>
      <c r="C35" s="20" t="s">
        <v>69</v>
      </c>
      <c r="D35" s="7" t="s">
        <v>16</v>
      </c>
      <c r="E35" s="26">
        <v>1</v>
      </c>
      <c r="F35" s="9"/>
      <c r="G35" s="9"/>
      <c r="H35" s="9"/>
      <c r="I35" s="9"/>
      <c r="J35" s="7"/>
      <c r="K35" s="7"/>
      <c r="L35" s="31">
        <f t="shared" si="0"/>
        <v>0</v>
      </c>
    </row>
    <row r="36" spans="2:12" s="4" customFormat="1" ht="15.75" x14ac:dyDescent="0.25">
      <c r="B36" s="32" t="s">
        <v>120</v>
      </c>
      <c r="C36" s="20" t="s">
        <v>66</v>
      </c>
      <c r="D36" s="7" t="s">
        <v>19</v>
      </c>
      <c r="E36" s="26">
        <v>3.6999999999999998E-2</v>
      </c>
      <c r="F36" s="9"/>
      <c r="G36" s="9"/>
      <c r="H36" s="9"/>
      <c r="I36" s="9"/>
      <c r="J36" s="7"/>
      <c r="K36" s="7"/>
      <c r="L36" s="31">
        <f t="shared" si="0"/>
        <v>0</v>
      </c>
    </row>
    <row r="37" spans="2:12" s="4" customFormat="1" ht="15.75" x14ac:dyDescent="0.25">
      <c r="B37" s="32" t="s">
        <v>121</v>
      </c>
      <c r="C37" s="20" t="s">
        <v>72</v>
      </c>
      <c r="D37" s="7" t="s">
        <v>19</v>
      </c>
      <c r="E37" s="26">
        <v>4.8000000000000001E-2</v>
      </c>
      <c r="F37" s="9"/>
      <c r="G37" s="9"/>
      <c r="H37" s="9"/>
      <c r="I37" s="9"/>
      <c r="J37" s="7"/>
      <c r="K37" s="7"/>
      <c r="L37" s="31">
        <f t="shared" si="0"/>
        <v>0</v>
      </c>
    </row>
    <row r="38" spans="2:12" s="4" customFormat="1" ht="15.75" x14ac:dyDescent="0.25">
      <c r="B38" s="39">
        <v>2.1</v>
      </c>
      <c r="C38" s="19" t="s">
        <v>413</v>
      </c>
      <c r="D38" s="7"/>
      <c r="E38" s="9"/>
      <c r="F38" s="9"/>
      <c r="G38" s="9"/>
      <c r="H38" s="9"/>
      <c r="I38" s="9"/>
      <c r="J38" s="7"/>
      <c r="K38" s="7"/>
      <c r="L38" s="31"/>
    </row>
    <row r="39" spans="2:12" s="4" customFormat="1" ht="15.75" x14ac:dyDescent="0.25">
      <c r="B39" s="32" t="s">
        <v>126</v>
      </c>
      <c r="C39" s="20" t="s">
        <v>69</v>
      </c>
      <c r="D39" s="7" t="s">
        <v>16</v>
      </c>
      <c r="E39" s="26">
        <v>4</v>
      </c>
      <c r="F39" s="9"/>
      <c r="G39" s="9"/>
      <c r="H39" s="9"/>
      <c r="I39" s="9"/>
      <c r="J39" s="7"/>
      <c r="K39" s="7"/>
      <c r="L39" s="31">
        <f t="shared" si="0"/>
        <v>0</v>
      </c>
    </row>
    <row r="40" spans="2:12" s="4" customFormat="1" ht="15.75" x14ac:dyDescent="0.25">
      <c r="B40" s="32" t="s">
        <v>127</v>
      </c>
      <c r="C40" s="20" t="s">
        <v>66</v>
      </c>
      <c r="D40" s="7" t="s">
        <v>19</v>
      </c>
      <c r="E40" s="26">
        <v>0.02</v>
      </c>
      <c r="F40" s="9"/>
      <c r="G40" s="9"/>
      <c r="H40" s="9"/>
      <c r="I40" s="9"/>
      <c r="J40" s="7"/>
      <c r="K40" s="7"/>
      <c r="L40" s="31">
        <f t="shared" si="0"/>
        <v>0</v>
      </c>
    </row>
    <row r="41" spans="2:12" s="4" customFormat="1" ht="15.75" x14ac:dyDescent="0.25">
      <c r="B41" s="32" t="s">
        <v>128</v>
      </c>
      <c r="C41" s="20" t="s">
        <v>312</v>
      </c>
      <c r="D41" s="7" t="s">
        <v>19</v>
      </c>
      <c r="E41" s="26">
        <v>0.503</v>
      </c>
      <c r="F41" s="9"/>
      <c r="G41" s="9"/>
      <c r="H41" s="9"/>
      <c r="I41" s="9"/>
      <c r="J41" s="7"/>
      <c r="K41" s="7"/>
      <c r="L41" s="31">
        <f t="shared" si="0"/>
        <v>0</v>
      </c>
    </row>
    <row r="42" spans="2:12" s="4" customFormat="1" ht="15.75" x14ac:dyDescent="0.25">
      <c r="B42" s="39">
        <v>2.11</v>
      </c>
      <c r="C42" s="19" t="s">
        <v>414</v>
      </c>
      <c r="D42" s="7"/>
      <c r="E42" s="9"/>
      <c r="F42" s="9"/>
      <c r="G42" s="9"/>
      <c r="H42" s="9"/>
      <c r="I42" s="9"/>
      <c r="J42" s="7"/>
      <c r="K42" s="7"/>
      <c r="L42" s="31"/>
    </row>
    <row r="43" spans="2:12" s="4" customFormat="1" ht="15.75" x14ac:dyDescent="0.25">
      <c r="B43" s="32" t="s">
        <v>133</v>
      </c>
      <c r="C43" s="20" t="s">
        <v>69</v>
      </c>
      <c r="D43" s="7" t="s">
        <v>16</v>
      </c>
      <c r="E43" s="9">
        <v>1.1200000000000001</v>
      </c>
      <c r="F43" s="9"/>
      <c r="G43" s="9"/>
      <c r="H43" s="9"/>
      <c r="I43" s="9"/>
      <c r="J43" s="7"/>
      <c r="K43" s="7"/>
      <c r="L43" s="31">
        <f t="shared" si="0"/>
        <v>0</v>
      </c>
    </row>
    <row r="44" spans="2:12" s="4" customFormat="1" ht="15.75" x14ac:dyDescent="0.25">
      <c r="B44" s="32" t="s">
        <v>134</v>
      </c>
      <c r="C44" s="20" t="s">
        <v>312</v>
      </c>
      <c r="D44" s="7" t="s">
        <v>19</v>
      </c>
      <c r="E44" s="26">
        <v>0.13600000000000001</v>
      </c>
      <c r="F44" s="9"/>
      <c r="G44" s="9"/>
      <c r="H44" s="9"/>
      <c r="I44" s="9"/>
      <c r="J44" s="7"/>
      <c r="K44" s="7"/>
      <c r="L44" s="31">
        <f t="shared" si="0"/>
        <v>0</v>
      </c>
    </row>
    <row r="45" spans="2:12" s="4" customFormat="1" ht="15.75" x14ac:dyDescent="0.25">
      <c r="B45" s="32">
        <v>3</v>
      </c>
      <c r="C45" s="19" t="s">
        <v>341</v>
      </c>
      <c r="D45" s="7"/>
      <c r="E45" s="9"/>
      <c r="F45" s="9"/>
      <c r="G45" s="9"/>
      <c r="H45" s="9"/>
      <c r="I45" s="9"/>
      <c r="J45" s="7"/>
      <c r="K45" s="7"/>
      <c r="L45" s="31"/>
    </row>
    <row r="46" spans="2:12" s="4" customFormat="1" ht="30" x14ac:dyDescent="0.25">
      <c r="B46" s="32">
        <v>3.1</v>
      </c>
      <c r="C46" s="20" t="s">
        <v>415</v>
      </c>
      <c r="D46" s="7" t="s">
        <v>16</v>
      </c>
      <c r="E46" s="9">
        <v>8</v>
      </c>
      <c r="F46" s="9"/>
      <c r="G46" s="9"/>
      <c r="H46" s="9"/>
      <c r="I46" s="9"/>
      <c r="J46" s="7"/>
      <c r="K46" s="7"/>
      <c r="L46" s="31">
        <f t="shared" si="0"/>
        <v>0</v>
      </c>
    </row>
    <row r="47" spans="2:12" s="4" customFormat="1" ht="15.75" x14ac:dyDescent="0.25">
      <c r="B47" s="32">
        <v>3.2</v>
      </c>
      <c r="C47" s="20" t="s">
        <v>343</v>
      </c>
      <c r="D47" s="7" t="s">
        <v>8</v>
      </c>
      <c r="E47" s="9">
        <v>10.5</v>
      </c>
      <c r="F47" s="9"/>
      <c r="G47" s="9"/>
      <c r="H47" s="9"/>
      <c r="I47" s="9"/>
      <c r="J47" s="7"/>
      <c r="K47" s="7"/>
      <c r="L47" s="31">
        <f t="shared" si="0"/>
        <v>0</v>
      </c>
    </row>
    <row r="48" spans="2:12" s="4" customFormat="1" ht="15.75" x14ac:dyDescent="0.25">
      <c r="B48" s="32">
        <v>4</v>
      </c>
      <c r="C48" s="19" t="s">
        <v>345</v>
      </c>
      <c r="D48" s="7"/>
      <c r="E48" s="24"/>
      <c r="F48" s="9"/>
      <c r="G48" s="9"/>
      <c r="H48" s="9"/>
      <c r="I48" s="9"/>
      <c r="J48" s="7"/>
      <c r="K48" s="7"/>
      <c r="L48" s="31"/>
    </row>
    <row r="49" spans="2:12" s="4" customFormat="1" ht="30" x14ac:dyDescent="0.25">
      <c r="B49" s="32">
        <v>4.0999999999999996</v>
      </c>
      <c r="C49" s="20" t="s">
        <v>416</v>
      </c>
      <c r="D49" s="7" t="s">
        <v>248</v>
      </c>
      <c r="E49" s="9">
        <v>1.98</v>
      </c>
      <c r="F49" s="9"/>
      <c r="G49" s="9"/>
      <c r="H49" s="9"/>
      <c r="I49" s="9"/>
      <c r="J49" s="7"/>
      <c r="K49" s="7"/>
      <c r="L49" s="31">
        <f t="shared" si="0"/>
        <v>0</v>
      </c>
    </row>
    <row r="50" spans="2:12" s="4" customFormat="1" ht="30" x14ac:dyDescent="0.25">
      <c r="B50" s="32">
        <v>4.2</v>
      </c>
      <c r="C50" s="20" t="s">
        <v>417</v>
      </c>
      <c r="D50" s="7" t="s">
        <v>248</v>
      </c>
      <c r="E50" s="9">
        <v>4.4000000000000004</v>
      </c>
      <c r="F50" s="9"/>
      <c r="G50" s="9"/>
      <c r="H50" s="9"/>
      <c r="I50" s="9"/>
      <c r="J50" s="7"/>
      <c r="K50" s="7"/>
      <c r="L50" s="31">
        <f t="shared" si="0"/>
        <v>0</v>
      </c>
    </row>
    <row r="51" spans="2:12" s="4" customFormat="1" ht="30" x14ac:dyDescent="0.25">
      <c r="B51" s="32">
        <v>4.3</v>
      </c>
      <c r="C51" s="20" t="s">
        <v>347</v>
      </c>
      <c r="D51" s="7" t="s">
        <v>8</v>
      </c>
      <c r="E51" s="26">
        <f>(E49+E50)*2</f>
        <v>12.760000000000002</v>
      </c>
      <c r="F51" s="9"/>
      <c r="G51" s="9"/>
      <c r="H51" s="9"/>
      <c r="I51" s="9"/>
      <c r="J51" s="7"/>
      <c r="K51" s="7"/>
      <c r="L51" s="31">
        <f t="shared" si="0"/>
        <v>0</v>
      </c>
    </row>
    <row r="52" spans="2:12" s="4" customFormat="1" ht="15.75" x14ac:dyDescent="0.25">
      <c r="B52" s="32">
        <v>4.4000000000000004</v>
      </c>
      <c r="C52" s="20" t="s">
        <v>348</v>
      </c>
      <c r="D52" s="7" t="s">
        <v>8</v>
      </c>
      <c r="E52" s="26">
        <f>E51</f>
        <v>12.760000000000002</v>
      </c>
      <c r="F52" s="9"/>
      <c r="G52" s="9"/>
      <c r="H52" s="9"/>
      <c r="I52" s="9"/>
      <c r="J52" s="7"/>
      <c r="K52" s="7"/>
      <c r="L52" s="31">
        <f t="shared" si="0"/>
        <v>0</v>
      </c>
    </row>
    <row r="53" spans="2:12" s="4" customFormat="1" ht="15.75" x14ac:dyDescent="0.25">
      <c r="B53" s="32">
        <v>5</v>
      </c>
      <c r="C53" s="19" t="s">
        <v>352</v>
      </c>
      <c r="D53" s="7"/>
      <c r="E53" s="26"/>
      <c r="F53" s="9"/>
      <c r="G53" s="9"/>
      <c r="H53" s="9"/>
      <c r="I53" s="9"/>
      <c r="J53" s="7"/>
      <c r="K53" s="7"/>
      <c r="L53" s="31"/>
    </row>
    <row r="54" spans="2:12" s="4" customFormat="1" ht="30" x14ac:dyDescent="0.25">
      <c r="B54" s="32">
        <v>5.0999999999999996</v>
      </c>
      <c r="C54" s="20" t="s">
        <v>418</v>
      </c>
      <c r="D54" s="7" t="s">
        <v>8</v>
      </c>
      <c r="E54" s="9">
        <v>28.52</v>
      </c>
      <c r="F54" s="9"/>
      <c r="G54" s="9"/>
      <c r="H54" s="9"/>
      <c r="I54" s="9"/>
      <c r="J54" s="7"/>
      <c r="K54" s="7"/>
      <c r="L54" s="31">
        <f t="shared" si="0"/>
        <v>0</v>
      </c>
    </row>
    <row r="55" spans="2:12" s="4" customFormat="1" ht="15.75" x14ac:dyDescent="0.25">
      <c r="B55" s="32">
        <v>6</v>
      </c>
      <c r="C55" s="19" t="s">
        <v>364</v>
      </c>
      <c r="D55" s="7"/>
      <c r="E55" s="9"/>
      <c r="F55" s="9"/>
      <c r="G55" s="9"/>
      <c r="H55" s="9"/>
      <c r="I55" s="9"/>
      <c r="J55" s="7"/>
      <c r="K55" s="7"/>
      <c r="L55" s="31"/>
    </row>
    <row r="56" spans="2:12" s="4" customFormat="1" ht="15.75" x14ac:dyDescent="0.25">
      <c r="B56" s="32">
        <v>6.1</v>
      </c>
      <c r="C56" s="20" t="s">
        <v>419</v>
      </c>
      <c r="D56" s="7" t="s">
        <v>8</v>
      </c>
      <c r="E56" s="9">
        <v>20.2</v>
      </c>
      <c r="F56" s="9"/>
      <c r="G56" s="9"/>
      <c r="H56" s="9"/>
      <c r="I56" s="9"/>
      <c r="J56" s="7"/>
      <c r="K56" s="7"/>
      <c r="L56" s="31">
        <f t="shared" si="0"/>
        <v>0</v>
      </c>
    </row>
    <row r="57" spans="2:12" s="4" customFormat="1" ht="15.75" x14ac:dyDescent="0.25">
      <c r="B57" s="32">
        <v>6.2</v>
      </c>
      <c r="C57" s="20" t="s">
        <v>367</v>
      </c>
      <c r="D57" s="7" t="s">
        <v>8</v>
      </c>
      <c r="E57" s="9">
        <v>30</v>
      </c>
      <c r="F57" s="9"/>
      <c r="G57" s="9"/>
      <c r="H57" s="9"/>
      <c r="I57" s="9"/>
      <c r="J57" s="7"/>
      <c r="K57" s="7"/>
      <c r="L57" s="31">
        <f t="shared" si="0"/>
        <v>0</v>
      </c>
    </row>
    <row r="58" spans="2:12" s="4" customFormat="1" ht="15.75" x14ac:dyDescent="0.25">
      <c r="B58" s="32">
        <v>6.3</v>
      </c>
      <c r="C58" s="20" t="s">
        <v>368</v>
      </c>
      <c r="D58" s="7" t="s">
        <v>8</v>
      </c>
      <c r="E58" s="9">
        <v>6</v>
      </c>
      <c r="F58" s="9"/>
      <c r="G58" s="9"/>
      <c r="H58" s="9"/>
      <c r="I58" s="9"/>
      <c r="J58" s="7"/>
      <c r="K58" s="7"/>
      <c r="L58" s="31">
        <f t="shared" si="0"/>
        <v>0</v>
      </c>
    </row>
    <row r="59" spans="2:12" s="4" customFormat="1" ht="15.75" x14ac:dyDescent="0.25">
      <c r="B59" s="32">
        <v>7</v>
      </c>
      <c r="C59" s="19" t="s">
        <v>257</v>
      </c>
      <c r="D59" s="7" t="s">
        <v>369</v>
      </c>
      <c r="E59" s="24">
        <v>5</v>
      </c>
      <c r="F59" s="9"/>
      <c r="G59" s="9"/>
      <c r="H59" s="9"/>
      <c r="I59" s="9"/>
      <c r="J59" s="7"/>
      <c r="K59" s="7"/>
      <c r="L59" s="31">
        <f t="shared" si="0"/>
        <v>0</v>
      </c>
    </row>
    <row r="60" spans="2:12" s="4" customFormat="1" ht="15.75" x14ac:dyDescent="0.25">
      <c r="B60" s="32">
        <v>7.1</v>
      </c>
      <c r="C60" s="20" t="s">
        <v>370</v>
      </c>
      <c r="D60" s="7" t="s">
        <v>50</v>
      </c>
      <c r="E60" s="24">
        <v>5</v>
      </c>
      <c r="F60" s="9"/>
      <c r="G60" s="9"/>
      <c r="H60" s="9"/>
      <c r="I60" s="9"/>
      <c r="J60" s="7"/>
      <c r="K60" s="7"/>
      <c r="L60" s="31">
        <f t="shared" si="0"/>
        <v>0</v>
      </c>
    </row>
    <row r="61" spans="2:12" s="4" customFormat="1" ht="15.75" x14ac:dyDescent="0.25">
      <c r="B61" s="32">
        <v>7.2</v>
      </c>
      <c r="C61" s="20" t="s">
        <v>371</v>
      </c>
      <c r="D61" s="7" t="s">
        <v>265</v>
      </c>
      <c r="E61" s="24">
        <v>2</v>
      </c>
      <c r="F61" s="9"/>
      <c r="G61" s="9"/>
      <c r="H61" s="9"/>
      <c r="I61" s="9"/>
      <c r="J61" s="7"/>
      <c r="K61" s="7"/>
      <c r="L61" s="31">
        <f t="shared" si="0"/>
        <v>0</v>
      </c>
    </row>
    <row r="62" spans="2:12" s="4" customFormat="1" ht="15.75" x14ac:dyDescent="0.25">
      <c r="B62" s="32">
        <v>7.3</v>
      </c>
      <c r="C62" s="20" t="s">
        <v>268</v>
      </c>
      <c r="D62" s="7" t="s">
        <v>265</v>
      </c>
      <c r="E62" s="24">
        <v>2</v>
      </c>
      <c r="F62" s="9"/>
      <c r="G62" s="9"/>
      <c r="H62" s="9"/>
      <c r="I62" s="9"/>
      <c r="J62" s="7"/>
      <c r="K62" s="7"/>
      <c r="L62" s="31">
        <f t="shared" si="0"/>
        <v>0</v>
      </c>
    </row>
    <row r="63" spans="2:12" s="4" customFormat="1" ht="15.75" x14ac:dyDescent="0.25">
      <c r="B63" s="70">
        <v>7.4</v>
      </c>
      <c r="C63" s="71" t="s">
        <v>271</v>
      </c>
      <c r="D63" s="7" t="s">
        <v>98</v>
      </c>
      <c r="E63" s="24">
        <v>1</v>
      </c>
      <c r="F63" s="9"/>
      <c r="G63" s="9"/>
      <c r="H63" s="9"/>
      <c r="I63" s="9"/>
      <c r="J63" s="7"/>
      <c r="K63" s="7"/>
      <c r="L63" s="31">
        <f t="shared" si="0"/>
        <v>0</v>
      </c>
    </row>
    <row r="64" spans="2:12" s="4" customFormat="1" ht="15.75" x14ac:dyDescent="0.25">
      <c r="B64" s="32">
        <v>8</v>
      </c>
      <c r="C64" s="19" t="s">
        <v>372</v>
      </c>
      <c r="D64" s="7"/>
      <c r="E64" s="26"/>
      <c r="F64" s="9"/>
      <c r="G64" s="9"/>
      <c r="H64" s="9"/>
      <c r="I64" s="9"/>
      <c r="J64" s="7"/>
      <c r="K64" s="7"/>
      <c r="L64" s="31"/>
    </row>
    <row r="65" spans="2:12" s="4" customFormat="1" ht="15.75" x14ac:dyDescent="0.25">
      <c r="B65" s="32">
        <v>8.1</v>
      </c>
      <c r="C65" s="20" t="s">
        <v>373</v>
      </c>
      <c r="D65" s="7" t="s">
        <v>8</v>
      </c>
      <c r="E65" s="9">
        <v>104</v>
      </c>
      <c r="F65" s="9"/>
      <c r="G65" s="9"/>
      <c r="H65" s="9"/>
      <c r="I65" s="9"/>
      <c r="J65" s="7"/>
      <c r="K65" s="7"/>
      <c r="L65" s="31">
        <f t="shared" si="0"/>
        <v>0</v>
      </c>
    </row>
    <row r="66" spans="2:12" s="4" customFormat="1" ht="30" x14ac:dyDescent="0.25">
      <c r="B66" s="32">
        <v>8.1999999999999993</v>
      </c>
      <c r="C66" s="20" t="s">
        <v>420</v>
      </c>
      <c r="D66" s="7" t="s">
        <v>248</v>
      </c>
      <c r="E66" s="9">
        <v>104</v>
      </c>
      <c r="F66" s="9"/>
      <c r="G66" s="9"/>
      <c r="H66" s="9"/>
      <c r="I66" s="9"/>
      <c r="J66" s="7"/>
      <c r="K66" s="7"/>
      <c r="L66" s="31">
        <f t="shared" si="0"/>
        <v>0</v>
      </c>
    </row>
    <row r="67" spans="2:12" s="4" customFormat="1" ht="15.75" x14ac:dyDescent="0.25">
      <c r="B67" s="32">
        <v>8.3000000000000007</v>
      </c>
      <c r="C67" s="20" t="s">
        <v>421</v>
      </c>
      <c r="D67" s="7" t="s">
        <v>8</v>
      </c>
      <c r="E67" s="9">
        <v>29.55</v>
      </c>
      <c r="F67" s="9"/>
      <c r="G67" s="9"/>
      <c r="H67" s="9"/>
      <c r="I67" s="9"/>
      <c r="J67" s="7"/>
      <c r="K67" s="7"/>
      <c r="L67" s="31">
        <f t="shared" si="0"/>
        <v>0</v>
      </c>
    </row>
    <row r="68" spans="2:12" s="4" customFormat="1" ht="30" x14ac:dyDescent="0.25">
      <c r="B68" s="32">
        <v>8.4</v>
      </c>
      <c r="C68" s="20" t="s">
        <v>422</v>
      </c>
      <c r="D68" s="7" t="s">
        <v>248</v>
      </c>
      <c r="E68" s="9">
        <v>29.55</v>
      </c>
      <c r="F68" s="9"/>
      <c r="G68" s="9"/>
      <c r="H68" s="9"/>
      <c r="I68" s="9"/>
      <c r="J68" s="7"/>
      <c r="K68" s="7"/>
      <c r="L68" s="31">
        <f t="shared" si="0"/>
        <v>0</v>
      </c>
    </row>
    <row r="69" spans="2:12" s="4" customFormat="1" ht="30" x14ac:dyDescent="0.25">
      <c r="B69" s="32">
        <v>8.5</v>
      </c>
      <c r="C69" s="20" t="s">
        <v>423</v>
      </c>
      <c r="D69" s="7" t="s">
        <v>8</v>
      </c>
      <c r="E69" s="9">
        <f>236.6+14.8</f>
        <v>251.4</v>
      </c>
      <c r="F69" s="9"/>
      <c r="G69" s="9"/>
      <c r="H69" s="9"/>
      <c r="I69" s="9"/>
      <c r="J69" s="7"/>
      <c r="K69" s="7"/>
      <c r="L69" s="31">
        <f t="shared" si="0"/>
        <v>0</v>
      </c>
    </row>
    <row r="70" spans="2:12" s="4" customFormat="1" ht="30" x14ac:dyDescent="0.25">
      <c r="B70" s="32">
        <v>8.6</v>
      </c>
      <c r="C70" s="20" t="s">
        <v>424</v>
      </c>
      <c r="D70" s="7" t="s">
        <v>8</v>
      </c>
      <c r="E70" s="9">
        <v>238.6</v>
      </c>
      <c r="F70" s="9"/>
      <c r="G70" s="9"/>
      <c r="H70" s="9"/>
      <c r="I70" s="9"/>
      <c r="J70" s="7"/>
      <c r="K70" s="7"/>
      <c r="L70" s="31">
        <f t="shared" si="0"/>
        <v>0</v>
      </c>
    </row>
    <row r="71" spans="2:12" s="4" customFormat="1" ht="15.75" x14ac:dyDescent="0.25">
      <c r="B71" s="32">
        <v>9</v>
      </c>
      <c r="C71" s="19" t="s">
        <v>378</v>
      </c>
      <c r="D71" s="7"/>
      <c r="E71" s="9"/>
      <c r="F71" s="9"/>
      <c r="G71" s="9"/>
      <c r="H71" s="9"/>
      <c r="I71" s="9"/>
      <c r="J71" s="7"/>
      <c r="K71" s="7"/>
      <c r="L71" s="31"/>
    </row>
    <row r="72" spans="2:12" s="4" customFormat="1" ht="30" x14ac:dyDescent="0.25">
      <c r="B72" s="32">
        <v>9.1</v>
      </c>
      <c r="C72" s="20" t="s">
        <v>425</v>
      </c>
      <c r="D72" s="7" t="s">
        <v>8</v>
      </c>
      <c r="E72" s="9">
        <f>53+9.2</f>
        <v>62.2</v>
      </c>
      <c r="F72" s="9"/>
      <c r="G72" s="9"/>
      <c r="H72" s="9"/>
      <c r="I72" s="9"/>
      <c r="J72" s="7"/>
      <c r="K72" s="7"/>
      <c r="L72" s="31">
        <f t="shared" si="0"/>
        <v>0</v>
      </c>
    </row>
    <row r="73" spans="2:12" s="4" customFormat="1" ht="15.75" x14ac:dyDescent="0.25">
      <c r="B73" s="32">
        <v>9.1999999999999993</v>
      </c>
      <c r="C73" s="20" t="s">
        <v>255</v>
      </c>
      <c r="D73" s="7" t="s">
        <v>8</v>
      </c>
      <c r="E73" s="9">
        <v>53</v>
      </c>
      <c r="F73" s="9"/>
      <c r="G73" s="9"/>
      <c r="H73" s="9"/>
      <c r="I73" s="9"/>
      <c r="J73" s="7"/>
      <c r="K73" s="7"/>
      <c r="L73" s="31">
        <f t="shared" si="0"/>
        <v>0</v>
      </c>
    </row>
    <row r="74" spans="2:12" s="4" customFormat="1" ht="15.75" x14ac:dyDescent="0.25">
      <c r="B74" s="32">
        <v>10</v>
      </c>
      <c r="C74" s="19" t="s">
        <v>380</v>
      </c>
      <c r="D74" s="7"/>
      <c r="E74" s="9"/>
      <c r="F74" s="9"/>
      <c r="G74" s="9"/>
      <c r="H74" s="9"/>
      <c r="I74" s="9"/>
      <c r="J74" s="7"/>
      <c r="K74" s="7"/>
      <c r="L74" s="31"/>
    </row>
    <row r="75" spans="2:12" s="4" customFormat="1" ht="30" x14ac:dyDescent="0.25">
      <c r="B75" s="70">
        <v>10.1</v>
      </c>
      <c r="C75" s="20" t="s">
        <v>381</v>
      </c>
      <c r="D75" s="7" t="s">
        <v>50</v>
      </c>
      <c r="E75" s="9">
        <v>5.6</v>
      </c>
      <c r="F75" s="9"/>
      <c r="G75" s="9"/>
      <c r="H75" s="9"/>
      <c r="I75" s="9"/>
      <c r="J75" s="7"/>
      <c r="K75" s="7"/>
      <c r="L75" s="31">
        <f t="shared" ref="L74:L83" si="1">G75+I75+K75</f>
        <v>0</v>
      </c>
    </row>
    <row r="76" spans="2:12" s="4" customFormat="1" ht="30" x14ac:dyDescent="0.25">
      <c r="B76" s="32" t="s">
        <v>382</v>
      </c>
      <c r="C76" s="20" t="s">
        <v>385</v>
      </c>
      <c r="D76" s="7" t="s">
        <v>369</v>
      </c>
      <c r="E76" s="9">
        <v>14</v>
      </c>
      <c r="F76" s="9"/>
      <c r="G76" s="9"/>
      <c r="H76" s="9"/>
      <c r="I76" s="9"/>
      <c r="J76" s="7"/>
      <c r="K76" s="7"/>
      <c r="L76" s="31">
        <f t="shared" si="1"/>
        <v>0</v>
      </c>
    </row>
    <row r="77" spans="2:12" s="4" customFormat="1" ht="15.75" x14ac:dyDescent="0.25">
      <c r="B77" s="32" t="s">
        <v>383</v>
      </c>
      <c r="C77" s="20" t="s">
        <v>386</v>
      </c>
      <c r="D77" s="7" t="s">
        <v>369</v>
      </c>
      <c r="E77" s="9">
        <v>63</v>
      </c>
      <c r="F77" s="9"/>
      <c r="G77" s="9"/>
      <c r="H77" s="9"/>
      <c r="I77" s="9"/>
      <c r="J77" s="7"/>
      <c r="K77" s="7"/>
      <c r="L77" s="31">
        <f t="shared" si="1"/>
        <v>0</v>
      </c>
    </row>
    <row r="78" spans="2:12" s="4" customFormat="1" ht="15.75" x14ac:dyDescent="0.25">
      <c r="B78" s="32" t="s">
        <v>384</v>
      </c>
      <c r="C78" s="20" t="s">
        <v>387</v>
      </c>
      <c r="D78" s="7" t="s">
        <v>265</v>
      </c>
      <c r="E78" s="9">
        <v>48</v>
      </c>
      <c r="F78" s="9"/>
      <c r="G78" s="9"/>
      <c r="H78" s="9"/>
      <c r="I78" s="9"/>
      <c r="J78" s="7"/>
      <c r="K78" s="7"/>
      <c r="L78" s="31">
        <f t="shared" si="1"/>
        <v>0</v>
      </c>
    </row>
    <row r="79" spans="2:12" s="4" customFormat="1" ht="30" x14ac:dyDescent="0.25">
      <c r="B79" s="32">
        <v>10.199999999999999</v>
      </c>
      <c r="C79" s="20" t="s">
        <v>388</v>
      </c>
      <c r="D79" s="7" t="s">
        <v>50</v>
      </c>
      <c r="E79" s="9">
        <v>7</v>
      </c>
      <c r="F79" s="9"/>
      <c r="G79" s="9"/>
      <c r="H79" s="9"/>
      <c r="I79" s="9"/>
      <c r="J79" s="7"/>
      <c r="K79" s="7"/>
      <c r="L79" s="31">
        <f t="shared" si="1"/>
        <v>0</v>
      </c>
    </row>
    <row r="80" spans="2:12" s="4" customFormat="1" ht="15.75" x14ac:dyDescent="0.25">
      <c r="B80" s="32" t="s">
        <v>389</v>
      </c>
      <c r="C80" s="20" t="s">
        <v>392</v>
      </c>
      <c r="D80" s="7" t="s">
        <v>369</v>
      </c>
      <c r="E80" s="9">
        <v>7</v>
      </c>
      <c r="F80" s="9"/>
      <c r="G80" s="9"/>
      <c r="H80" s="9"/>
      <c r="I80" s="9"/>
      <c r="J80" s="7"/>
      <c r="K80" s="7"/>
      <c r="L80" s="31">
        <f t="shared" si="1"/>
        <v>0</v>
      </c>
    </row>
    <row r="81" spans="2:12" s="4" customFormat="1" ht="15.75" x14ac:dyDescent="0.25">
      <c r="B81" s="32" t="s">
        <v>390</v>
      </c>
      <c r="C81" s="20" t="s">
        <v>393</v>
      </c>
      <c r="D81" s="7" t="s">
        <v>265</v>
      </c>
      <c r="E81" s="9">
        <v>13</v>
      </c>
      <c r="F81" s="9"/>
      <c r="G81" s="9"/>
      <c r="H81" s="9"/>
      <c r="I81" s="9"/>
      <c r="J81" s="7"/>
      <c r="K81" s="7"/>
      <c r="L81" s="31">
        <f t="shared" si="1"/>
        <v>0</v>
      </c>
    </row>
    <row r="82" spans="2:12" s="4" customFormat="1" ht="15.75" x14ac:dyDescent="0.25">
      <c r="B82" s="32">
        <v>11</v>
      </c>
      <c r="C82" s="19" t="s">
        <v>293</v>
      </c>
      <c r="D82" s="7"/>
      <c r="E82" s="9"/>
      <c r="F82" s="9"/>
      <c r="G82" s="9"/>
      <c r="H82" s="9"/>
      <c r="I82" s="9"/>
      <c r="J82" s="7"/>
      <c r="K82" s="7"/>
      <c r="L82" s="31"/>
    </row>
    <row r="83" spans="2:12" s="4" customFormat="1" ht="30" x14ac:dyDescent="0.25">
      <c r="B83" s="32">
        <v>11.1</v>
      </c>
      <c r="C83" s="20" t="s">
        <v>396</v>
      </c>
      <c r="D83" s="7" t="s">
        <v>50</v>
      </c>
      <c r="E83" s="9">
        <v>17</v>
      </c>
      <c r="F83" s="9"/>
      <c r="G83" s="9"/>
      <c r="H83" s="9"/>
      <c r="I83" s="9"/>
      <c r="J83" s="7"/>
      <c r="K83" s="7"/>
      <c r="L83" s="31">
        <f t="shared" si="1"/>
        <v>0</v>
      </c>
    </row>
    <row r="84" spans="2:12" ht="18" x14ac:dyDescent="0.25">
      <c r="B84" s="32"/>
      <c r="C84" s="21" t="s">
        <v>6</v>
      </c>
      <c r="D84" s="7"/>
      <c r="E84" s="24"/>
      <c r="F84" s="7"/>
      <c r="G84" s="12">
        <f>SUM(G6:G83)</f>
        <v>0</v>
      </c>
      <c r="H84" s="7"/>
      <c r="I84" s="12">
        <f>SUM(I6:I83)</f>
        <v>0</v>
      </c>
      <c r="J84" s="7"/>
      <c r="K84" s="9"/>
      <c r="L84" s="33">
        <f>SUM(L6:L83)</f>
        <v>0</v>
      </c>
    </row>
    <row r="85" spans="2:12" ht="18" x14ac:dyDescent="0.25">
      <c r="B85" s="32"/>
      <c r="C85" s="27" t="s">
        <v>21</v>
      </c>
      <c r="D85" s="28" t="s">
        <v>60</v>
      </c>
      <c r="E85" s="24"/>
      <c r="F85" s="8"/>
      <c r="G85" s="8" t="s">
        <v>1</v>
      </c>
      <c r="H85" s="10"/>
      <c r="I85" s="8"/>
      <c r="J85" s="8"/>
      <c r="K85" s="8"/>
      <c r="L85" s="31"/>
    </row>
    <row r="86" spans="2:12" ht="18" x14ac:dyDescent="0.25">
      <c r="B86" s="32"/>
      <c r="C86" s="22" t="s">
        <v>6</v>
      </c>
      <c r="D86" s="8"/>
      <c r="E86" s="24"/>
      <c r="F86" s="8"/>
      <c r="G86" s="8"/>
      <c r="H86" s="10"/>
      <c r="I86" s="8"/>
      <c r="J86" s="8"/>
      <c r="K86" s="8"/>
      <c r="L86" s="33">
        <f>L84+L85</f>
        <v>0</v>
      </c>
    </row>
    <row r="87" spans="2:12" ht="18" x14ac:dyDescent="0.25">
      <c r="B87" s="32"/>
      <c r="C87" s="27" t="s">
        <v>22</v>
      </c>
      <c r="D87" s="28" t="s">
        <v>60</v>
      </c>
      <c r="E87" s="24"/>
      <c r="F87" s="8"/>
      <c r="G87" s="8"/>
      <c r="H87" s="10" t="s">
        <v>1</v>
      </c>
      <c r="I87" s="8"/>
      <c r="J87" s="8"/>
      <c r="K87" s="8"/>
      <c r="L87" s="31"/>
    </row>
    <row r="88" spans="2:12" ht="18" x14ac:dyDescent="0.25">
      <c r="B88" s="32"/>
      <c r="C88" s="22" t="s">
        <v>6</v>
      </c>
      <c r="D88" s="8"/>
      <c r="E88" s="24"/>
      <c r="F88" s="8"/>
      <c r="G88" s="8"/>
      <c r="H88" s="10"/>
      <c r="I88" s="8"/>
      <c r="J88" s="8"/>
      <c r="K88" s="8"/>
      <c r="L88" s="33">
        <f>L86+L87</f>
        <v>0</v>
      </c>
    </row>
    <row r="89" spans="2:12" ht="15.75" x14ac:dyDescent="0.25">
      <c r="B89" s="32"/>
      <c r="C89" s="27" t="s">
        <v>2</v>
      </c>
      <c r="D89" s="28">
        <v>0.18</v>
      </c>
      <c r="E89" s="24"/>
      <c r="F89" s="7"/>
      <c r="G89" s="7"/>
      <c r="H89" s="7"/>
      <c r="I89" s="7"/>
      <c r="J89" s="7"/>
      <c r="K89" s="7"/>
      <c r="L89" s="31">
        <f>L88*D89</f>
        <v>0</v>
      </c>
    </row>
    <row r="90" spans="2:12" ht="16.5" thickBot="1" x14ac:dyDescent="0.3">
      <c r="B90" s="34"/>
      <c r="C90" s="35" t="s">
        <v>3</v>
      </c>
      <c r="D90" s="36"/>
      <c r="E90" s="37"/>
      <c r="F90" s="36"/>
      <c r="G90" s="36"/>
      <c r="H90" s="36"/>
      <c r="I90" s="36"/>
      <c r="J90" s="36"/>
      <c r="K90" s="36"/>
      <c r="L90" s="38">
        <f>L88+L89</f>
        <v>0</v>
      </c>
    </row>
    <row r="91" spans="2:12" s="5" customFormat="1" ht="15.75" x14ac:dyDescent="0.25">
      <c r="B91" s="3"/>
      <c r="C91" s="59"/>
      <c r="D91" s="59"/>
      <c r="E91" s="25"/>
      <c r="F91" s="11"/>
      <c r="G91" s="11"/>
      <c r="H91" s="11"/>
      <c r="I91" s="6"/>
      <c r="J91" s="59"/>
      <c r="K91" s="59"/>
      <c r="L91" s="59"/>
    </row>
  </sheetData>
  <mergeCells count="11">
    <mergeCell ref="C91:D91"/>
    <mergeCell ref="J91:L91"/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ageMargins left="0.84" right="0.25" top="0.75" bottom="0.2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E790B-672C-4C81-B810-21B596B64E52}">
  <dimension ref="A1:Z141"/>
  <sheetViews>
    <sheetView topLeftCell="A129" zoomScale="85" zoomScaleNormal="85" workbookViewId="0">
      <selection activeCell="C92" sqref="C92"/>
    </sheetView>
  </sheetViews>
  <sheetFormatPr defaultRowHeight="15" x14ac:dyDescent="0.25"/>
  <cols>
    <col min="1" max="1" width="1.85546875" style="3" customWidth="1"/>
    <col min="2" max="2" width="6.5703125" style="3" customWidth="1"/>
    <col min="3" max="3" width="59.140625" style="17" customWidth="1"/>
    <col min="4" max="4" width="13.7109375" style="3" customWidth="1"/>
    <col min="5" max="5" width="11.28515625" style="23" customWidth="1"/>
    <col min="6" max="6" width="11.5703125" style="3" customWidth="1"/>
    <col min="7" max="7" width="9.7109375" style="3" customWidth="1"/>
    <col min="8" max="8" width="10.7109375" style="3" customWidth="1"/>
    <col min="9" max="9" width="10.28515625" style="3" customWidth="1"/>
    <col min="10" max="10" width="11.28515625" style="3" customWidth="1"/>
    <col min="11" max="11" width="10.42578125" style="3" customWidth="1"/>
    <col min="12" max="12" width="13.28515625" style="3" customWidth="1"/>
    <col min="13" max="249" width="9.140625" style="3"/>
    <col min="250" max="250" width="3.5703125" style="3" customWidth="1"/>
    <col min="251" max="251" width="61.28515625" style="3" customWidth="1"/>
    <col min="252" max="252" width="8.7109375" style="3" customWidth="1"/>
    <col min="253" max="253" width="6.42578125" style="3" customWidth="1"/>
    <col min="254" max="254" width="7.5703125" style="3" customWidth="1"/>
    <col min="255" max="255" width="10.28515625" style="3" customWidth="1"/>
    <col min="256" max="256" width="6.7109375" style="3" customWidth="1"/>
    <col min="257" max="257" width="9.7109375" style="3" customWidth="1"/>
    <col min="258" max="258" width="7.7109375" style="3" customWidth="1"/>
    <col min="259" max="259" width="8.42578125" style="3" customWidth="1"/>
    <col min="260" max="260" width="12.42578125" style="3" customWidth="1"/>
    <col min="261" max="505" width="9.140625" style="3"/>
    <col min="506" max="506" width="3.5703125" style="3" customWidth="1"/>
    <col min="507" max="507" width="61.28515625" style="3" customWidth="1"/>
    <col min="508" max="508" width="8.7109375" style="3" customWidth="1"/>
    <col min="509" max="509" width="6.42578125" style="3" customWidth="1"/>
    <col min="510" max="510" width="7.5703125" style="3" customWidth="1"/>
    <col min="511" max="511" width="10.28515625" style="3" customWidth="1"/>
    <col min="512" max="512" width="6.7109375" style="3" customWidth="1"/>
    <col min="513" max="513" width="9.7109375" style="3" customWidth="1"/>
    <col min="514" max="514" width="7.7109375" style="3" customWidth="1"/>
    <col min="515" max="515" width="8.42578125" style="3" customWidth="1"/>
    <col min="516" max="516" width="12.42578125" style="3" customWidth="1"/>
    <col min="517" max="761" width="9.140625" style="3"/>
    <col min="762" max="762" width="3.5703125" style="3" customWidth="1"/>
    <col min="763" max="763" width="61.28515625" style="3" customWidth="1"/>
    <col min="764" max="764" width="8.7109375" style="3" customWidth="1"/>
    <col min="765" max="765" width="6.42578125" style="3" customWidth="1"/>
    <col min="766" max="766" width="7.5703125" style="3" customWidth="1"/>
    <col min="767" max="767" width="10.28515625" style="3" customWidth="1"/>
    <col min="768" max="768" width="6.7109375" style="3" customWidth="1"/>
    <col min="769" max="769" width="9.7109375" style="3" customWidth="1"/>
    <col min="770" max="770" width="7.7109375" style="3" customWidth="1"/>
    <col min="771" max="771" width="8.42578125" style="3" customWidth="1"/>
    <col min="772" max="772" width="12.42578125" style="3" customWidth="1"/>
    <col min="773" max="1017" width="9.140625" style="3"/>
    <col min="1018" max="1018" width="3.5703125" style="3" customWidth="1"/>
    <col min="1019" max="1019" width="61.28515625" style="3" customWidth="1"/>
    <col min="1020" max="1020" width="8.7109375" style="3" customWidth="1"/>
    <col min="1021" max="1021" width="6.42578125" style="3" customWidth="1"/>
    <col min="1022" max="1022" width="7.5703125" style="3" customWidth="1"/>
    <col min="1023" max="1023" width="10.28515625" style="3" customWidth="1"/>
    <col min="1024" max="1024" width="6.7109375" style="3" customWidth="1"/>
    <col min="1025" max="1025" width="9.7109375" style="3" customWidth="1"/>
    <col min="1026" max="1026" width="7.7109375" style="3" customWidth="1"/>
    <col min="1027" max="1027" width="8.42578125" style="3" customWidth="1"/>
    <col min="1028" max="1028" width="12.42578125" style="3" customWidth="1"/>
    <col min="1029" max="1273" width="9.140625" style="3"/>
    <col min="1274" max="1274" width="3.5703125" style="3" customWidth="1"/>
    <col min="1275" max="1275" width="61.28515625" style="3" customWidth="1"/>
    <col min="1276" max="1276" width="8.7109375" style="3" customWidth="1"/>
    <col min="1277" max="1277" width="6.42578125" style="3" customWidth="1"/>
    <col min="1278" max="1278" width="7.5703125" style="3" customWidth="1"/>
    <col min="1279" max="1279" width="10.28515625" style="3" customWidth="1"/>
    <col min="1280" max="1280" width="6.7109375" style="3" customWidth="1"/>
    <col min="1281" max="1281" width="9.7109375" style="3" customWidth="1"/>
    <col min="1282" max="1282" width="7.7109375" style="3" customWidth="1"/>
    <col min="1283" max="1283" width="8.42578125" style="3" customWidth="1"/>
    <col min="1284" max="1284" width="12.42578125" style="3" customWidth="1"/>
    <col min="1285" max="1529" width="9.140625" style="3"/>
    <col min="1530" max="1530" width="3.5703125" style="3" customWidth="1"/>
    <col min="1531" max="1531" width="61.28515625" style="3" customWidth="1"/>
    <col min="1532" max="1532" width="8.7109375" style="3" customWidth="1"/>
    <col min="1533" max="1533" width="6.42578125" style="3" customWidth="1"/>
    <col min="1534" max="1534" width="7.5703125" style="3" customWidth="1"/>
    <col min="1535" max="1535" width="10.28515625" style="3" customWidth="1"/>
    <col min="1536" max="1536" width="6.7109375" style="3" customWidth="1"/>
    <col min="1537" max="1537" width="9.7109375" style="3" customWidth="1"/>
    <col min="1538" max="1538" width="7.7109375" style="3" customWidth="1"/>
    <col min="1539" max="1539" width="8.42578125" style="3" customWidth="1"/>
    <col min="1540" max="1540" width="12.42578125" style="3" customWidth="1"/>
    <col min="1541" max="1785" width="9.140625" style="3"/>
    <col min="1786" max="1786" width="3.5703125" style="3" customWidth="1"/>
    <col min="1787" max="1787" width="61.28515625" style="3" customWidth="1"/>
    <col min="1788" max="1788" width="8.7109375" style="3" customWidth="1"/>
    <col min="1789" max="1789" width="6.42578125" style="3" customWidth="1"/>
    <col min="1790" max="1790" width="7.5703125" style="3" customWidth="1"/>
    <col min="1791" max="1791" width="10.28515625" style="3" customWidth="1"/>
    <col min="1792" max="1792" width="6.7109375" style="3" customWidth="1"/>
    <col min="1793" max="1793" width="9.7109375" style="3" customWidth="1"/>
    <col min="1794" max="1794" width="7.7109375" style="3" customWidth="1"/>
    <col min="1795" max="1795" width="8.42578125" style="3" customWidth="1"/>
    <col min="1796" max="1796" width="12.42578125" style="3" customWidth="1"/>
    <col min="1797" max="2041" width="9.140625" style="3"/>
    <col min="2042" max="2042" width="3.5703125" style="3" customWidth="1"/>
    <col min="2043" max="2043" width="61.28515625" style="3" customWidth="1"/>
    <col min="2044" max="2044" width="8.7109375" style="3" customWidth="1"/>
    <col min="2045" max="2045" width="6.42578125" style="3" customWidth="1"/>
    <col min="2046" max="2046" width="7.5703125" style="3" customWidth="1"/>
    <col min="2047" max="2047" width="10.28515625" style="3" customWidth="1"/>
    <col min="2048" max="2048" width="6.7109375" style="3" customWidth="1"/>
    <col min="2049" max="2049" width="9.7109375" style="3" customWidth="1"/>
    <col min="2050" max="2050" width="7.7109375" style="3" customWidth="1"/>
    <col min="2051" max="2051" width="8.42578125" style="3" customWidth="1"/>
    <col min="2052" max="2052" width="12.42578125" style="3" customWidth="1"/>
    <col min="2053" max="2297" width="9.140625" style="3"/>
    <col min="2298" max="2298" width="3.5703125" style="3" customWidth="1"/>
    <col min="2299" max="2299" width="61.28515625" style="3" customWidth="1"/>
    <col min="2300" max="2300" width="8.7109375" style="3" customWidth="1"/>
    <col min="2301" max="2301" width="6.42578125" style="3" customWidth="1"/>
    <col min="2302" max="2302" width="7.5703125" style="3" customWidth="1"/>
    <col min="2303" max="2303" width="10.28515625" style="3" customWidth="1"/>
    <col min="2304" max="2304" width="6.7109375" style="3" customWidth="1"/>
    <col min="2305" max="2305" width="9.7109375" style="3" customWidth="1"/>
    <col min="2306" max="2306" width="7.7109375" style="3" customWidth="1"/>
    <col min="2307" max="2307" width="8.42578125" style="3" customWidth="1"/>
    <col min="2308" max="2308" width="12.42578125" style="3" customWidth="1"/>
    <col min="2309" max="2553" width="9.140625" style="3"/>
    <col min="2554" max="2554" width="3.5703125" style="3" customWidth="1"/>
    <col min="2555" max="2555" width="61.28515625" style="3" customWidth="1"/>
    <col min="2556" max="2556" width="8.7109375" style="3" customWidth="1"/>
    <col min="2557" max="2557" width="6.42578125" style="3" customWidth="1"/>
    <col min="2558" max="2558" width="7.5703125" style="3" customWidth="1"/>
    <col min="2559" max="2559" width="10.28515625" style="3" customWidth="1"/>
    <col min="2560" max="2560" width="6.7109375" style="3" customWidth="1"/>
    <col min="2561" max="2561" width="9.7109375" style="3" customWidth="1"/>
    <col min="2562" max="2562" width="7.7109375" style="3" customWidth="1"/>
    <col min="2563" max="2563" width="8.42578125" style="3" customWidth="1"/>
    <col min="2564" max="2564" width="12.42578125" style="3" customWidth="1"/>
    <col min="2565" max="2809" width="9.140625" style="3"/>
    <col min="2810" max="2810" width="3.5703125" style="3" customWidth="1"/>
    <col min="2811" max="2811" width="61.28515625" style="3" customWidth="1"/>
    <col min="2812" max="2812" width="8.7109375" style="3" customWidth="1"/>
    <col min="2813" max="2813" width="6.42578125" style="3" customWidth="1"/>
    <col min="2814" max="2814" width="7.5703125" style="3" customWidth="1"/>
    <col min="2815" max="2815" width="10.28515625" style="3" customWidth="1"/>
    <col min="2816" max="2816" width="6.7109375" style="3" customWidth="1"/>
    <col min="2817" max="2817" width="9.7109375" style="3" customWidth="1"/>
    <col min="2818" max="2818" width="7.7109375" style="3" customWidth="1"/>
    <col min="2819" max="2819" width="8.42578125" style="3" customWidth="1"/>
    <col min="2820" max="2820" width="12.42578125" style="3" customWidth="1"/>
    <col min="2821" max="3065" width="9.140625" style="3"/>
    <col min="3066" max="3066" width="3.5703125" style="3" customWidth="1"/>
    <col min="3067" max="3067" width="61.28515625" style="3" customWidth="1"/>
    <col min="3068" max="3068" width="8.7109375" style="3" customWidth="1"/>
    <col min="3069" max="3069" width="6.42578125" style="3" customWidth="1"/>
    <col min="3070" max="3070" width="7.5703125" style="3" customWidth="1"/>
    <col min="3071" max="3071" width="10.28515625" style="3" customWidth="1"/>
    <col min="3072" max="3072" width="6.7109375" style="3" customWidth="1"/>
    <col min="3073" max="3073" width="9.7109375" style="3" customWidth="1"/>
    <col min="3074" max="3074" width="7.7109375" style="3" customWidth="1"/>
    <col min="3075" max="3075" width="8.42578125" style="3" customWidth="1"/>
    <col min="3076" max="3076" width="12.42578125" style="3" customWidth="1"/>
    <col min="3077" max="3321" width="9.140625" style="3"/>
    <col min="3322" max="3322" width="3.5703125" style="3" customWidth="1"/>
    <col min="3323" max="3323" width="61.28515625" style="3" customWidth="1"/>
    <col min="3324" max="3324" width="8.7109375" style="3" customWidth="1"/>
    <col min="3325" max="3325" width="6.42578125" style="3" customWidth="1"/>
    <col min="3326" max="3326" width="7.5703125" style="3" customWidth="1"/>
    <col min="3327" max="3327" width="10.28515625" style="3" customWidth="1"/>
    <col min="3328" max="3328" width="6.7109375" style="3" customWidth="1"/>
    <col min="3329" max="3329" width="9.7109375" style="3" customWidth="1"/>
    <col min="3330" max="3330" width="7.7109375" style="3" customWidth="1"/>
    <col min="3331" max="3331" width="8.42578125" style="3" customWidth="1"/>
    <col min="3332" max="3332" width="12.42578125" style="3" customWidth="1"/>
    <col min="3333" max="3577" width="9.140625" style="3"/>
    <col min="3578" max="3578" width="3.5703125" style="3" customWidth="1"/>
    <col min="3579" max="3579" width="61.28515625" style="3" customWidth="1"/>
    <col min="3580" max="3580" width="8.7109375" style="3" customWidth="1"/>
    <col min="3581" max="3581" width="6.42578125" style="3" customWidth="1"/>
    <col min="3582" max="3582" width="7.5703125" style="3" customWidth="1"/>
    <col min="3583" max="3583" width="10.28515625" style="3" customWidth="1"/>
    <col min="3584" max="3584" width="6.7109375" style="3" customWidth="1"/>
    <col min="3585" max="3585" width="9.7109375" style="3" customWidth="1"/>
    <col min="3586" max="3586" width="7.7109375" style="3" customWidth="1"/>
    <col min="3587" max="3587" width="8.42578125" style="3" customWidth="1"/>
    <col min="3588" max="3588" width="12.42578125" style="3" customWidth="1"/>
    <col min="3589" max="3833" width="9.140625" style="3"/>
    <col min="3834" max="3834" width="3.5703125" style="3" customWidth="1"/>
    <col min="3835" max="3835" width="61.28515625" style="3" customWidth="1"/>
    <col min="3836" max="3836" width="8.7109375" style="3" customWidth="1"/>
    <col min="3837" max="3837" width="6.42578125" style="3" customWidth="1"/>
    <col min="3838" max="3838" width="7.5703125" style="3" customWidth="1"/>
    <col min="3839" max="3839" width="10.28515625" style="3" customWidth="1"/>
    <col min="3840" max="3840" width="6.7109375" style="3" customWidth="1"/>
    <col min="3841" max="3841" width="9.7109375" style="3" customWidth="1"/>
    <col min="3842" max="3842" width="7.7109375" style="3" customWidth="1"/>
    <col min="3843" max="3843" width="8.42578125" style="3" customWidth="1"/>
    <col min="3844" max="3844" width="12.42578125" style="3" customWidth="1"/>
    <col min="3845" max="4089" width="9.140625" style="3"/>
    <col min="4090" max="4090" width="3.5703125" style="3" customWidth="1"/>
    <col min="4091" max="4091" width="61.28515625" style="3" customWidth="1"/>
    <col min="4092" max="4092" width="8.7109375" style="3" customWidth="1"/>
    <col min="4093" max="4093" width="6.42578125" style="3" customWidth="1"/>
    <col min="4094" max="4094" width="7.5703125" style="3" customWidth="1"/>
    <col min="4095" max="4095" width="10.28515625" style="3" customWidth="1"/>
    <col min="4096" max="4096" width="6.7109375" style="3" customWidth="1"/>
    <col min="4097" max="4097" width="9.7109375" style="3" customWidth="1"/>
    <col min="4098" max="4098" width="7.7109375" style="3" customWidth="1"/>
    <col min="4099" max="4099" width="8.42578125" style="3" customWidth="1"/>
    <col min="4100" max="4100" width="12.42578125" style="3" customWidth="1"/>
    <col min="4101" max="4345" width="9.140625" style="3"/>
    <col min="4346" max="4346" width="3.5703125" style="3" customWidth="1"/>
    <col min="4347" max="4347" width="61.28515625" style="3" customWidth="1"/>
    <col min="4348" max="4348" width="8.7109375" style="3" customWidth="1"/>
    <col min="4349" max="4349" width="6.42578125" style="3" customWidth="1"/>
    <col min="4350" max="4350" width="7.5703125" style="3" customWidth="1"/>
    <col min="4351" max="4351" width="10.28515625" style="3" customWidth="1"/>
    <col min="4352" max="4352" width="6.7109375" style="3" customWidth="1"/>
    <col min="4353" max="4353" width="9.7109375" style="3" customWidth="1"/>
    <col min="4354" max="4354" width="7.7109375" style="3" customWidth="1"/>
    <col min="4355" max="4355" width="8.42578125" style="3" customWidth="1"/>
    <col min="4356" max="4356" width="12.42578125" style="3" customWidth="1"/>
    <col min="4357" max="4601" width="9.140625" style="3"/>
    <col min="4602" max="4602" width="3.5703125" style="3" customWidth="1"/>
    <col min="4603" max="4603" width="61.28515625" style="3" customWidth="1"/>
    <col min="4604" max="4604" width="8.7109375" style="3" customWidth="1"/>
    <col min="4605" max="4605" width="6.42578125" style="3" customWidth="1"/>
    <col min="4606" max="4606" width="7.5703125" style="3" customWidth="1"/>
    <col min="4607" max="4607" width="10.28515625" style="3" customWidth="1"/>
    <col min="4608" max="4608" width="6.7109375" style="3" customWidth="1"/>
    <col min="4609" max="4609" width="9.7109375" style="3" customWidth="1"/>
    <col min="4610" max="4610" width="7.7109375" style="3" customWidth="1"/>
    <col min="4611" max="4611" width="8.42578125" style="3" customWidth="1"/>
    <col min="4612" max="4612" width="12.42578125" style="3" customWidth="1"/>
    <col min="4613" max="4857" width="9.140625" style="3"/>
    <col min="4858" max="4858" width="3.5703125" style="3" customWidth="1"/>
    <col min="4859" max="4859" width="61.28515625" style="3" customWidth="1"/>
    <col min="4860" max="4860" width="8.7109375" style="3" customWidth="1"/>
    <col min="4861" max="4861" width="6.42578125" style="3" customWidth="1"/>
    <col min="4862" max="4862" width="7.5703125" style="3" customWidth="1"/>
    <col min="4863" max="4863" width="10.28515625" style="3" customWidth="1"/>
    <col min="4864" max="4864" width="6.7109375" style="3" customWidth="1"/>
    <col min="4865" max="4865" width="9.7109375" style="3" customWidth="1"/>
    <col min="4866" max="4866" width="7.7109375" style="3" customWidth="1"/>
    <col min="4867" max="4867" width="8.42578125" style="3" customWidth="1"/>
    <col min="4868" max="4868" width="12.42578125" style="3" customWidth="1"/>
    <col min="4869" max="5113" width="9.140625" style="3"/>
    <col min="5114" max="5114" width="3.5703125" style="3" customWidth="1"/>
    <col min="5115" max="5115" width="61.28515625" style="3" customWidth="1"/>
    <col min="5116" max="5116" width="8.7109375" style="3" customWidth="1"/>
    <col min="5117" max="5117" width="6.42578125" style="3" customWidth="1"/>
    <col min="5118" max="5118" width="7.5703125" style="3" customWidth="1"/>
    <col min="5119" max="5119" width="10.28515625" style="3" customWidth="1"/>
    <col min="5120" max="5120" width="6.7109375" style="3" customWidth="1"/>
    <col min="5121" max="5121" width="9.7109375" style="3" customWidth="1"/>
    <col min="5122" max="5122" width="7.7109375" style="3" customWidth="1"/>
    <col min="5123" max="5123" width="8.42578125" style="3" customWidth="1"/>
    <col min="5124" max="5124" width="12.42578125" style="3" customWidth="1"/>
    <col min="5125" max="5369" width="9.140625" style="3"/>
    <col min="5370" max="5370" width="3.5703125" style="3" customWidth="1"/>
    <col min="5371" max="5371" width="61.28515625" style="3" customWidth="1"/>
    <col min="5372" max="5372" width="8.7109375" style="3" customWidth="1"/>
    <col min="5373" max="5373" width="6.42578125" style="3" customWidth="1"/>
    <col min="5374" max="5374" width="7.5703125" style="3" customWidth="1"/>
    <col min="5375" max="5375" width="10.28515625" style="3" customWidth="1"/>
    <col min="5376" max="5376" width="6.7109375" style="3" customWidth="1"/>
    <col min="5377" max="5377" width="9.7109375" style="3" customWidth="1"/>
    <col min="5378" max="5378" width="7.7109375" style="3" customWidth="1"/>
    <col min="5379" max="5379" width="8.42578125" style="3" customWidth="1"/>
    <col min="5380" max="5380" width="12.42578125" style="3" customWidth="1"/>
    <col min="5381" max="5625" width="9.140625" style="3"/>
    <col min="5626" max="5626" width="3.5703125" style="3" customWidth="1"/>
    <col min="5627" max="5627" width="61.28515625" style="3" customWidth="1"/>
    <col min="5628" max="5628" width="8.7109375" style="3" customWidth="1"/>
    <col min="5629" max="5629" width="6.42578125" style="3" customWidth="1"/>
    <col min="5630" max="5630" width="7.5703125" style="3" customWidth="1"/>
    <col min="5631" max="5631" width="10.28515625" style="3" customWidth="1"/>
    <col min="5632" max="5632" width="6.7109375" style="3" customWidth="1"/>
    <col min="5633" max="5633" width="9.7109375" style="3" customWidth="1"/>
    <col min="5634" max="5634" width="7.7109375" style="3" customWidth="1"/>
    <col min="5635" max="5635" width="8.42578125" style="3" customWidth="1"/>
    <col min="5636" max="5636" width="12.42578125" style="3" customWidth="1"/>
    <col min="5637" max="5881" width="9.140625" style="3"/>
    <col min="5882" max="5882" width="3.5703125" style="3" customWidth="1"/>
    <col min="5883" max="5883" width="61.28515625" style="3" customWidth="1"/>
    <col min="5884" max="5884" width="8.7109375" style="3" customWidth="1"/>
    <col min="5885" max="5885" width="6.42578125" style="3" customWidth="1"/>
    <col min="5886" max="5886" width="7.5703125" style="3" customWidth="1"/>
    <col min="5887" max="5887" width="10.28515625" style="3" customWidth="1"/>
    <col min="5888" max="5888" width="6.7109375" style="3" customWidth="1"/>
    <col min="5889" max="5889" width="9.7109375" style="3" customWidth="1"/>
    <col min="5890" max="5890" width="7.7109375" style="3" customWidth="1"/>
    <col min="5891" max="5891" width="8.42578125" style="3" customWidth="1"/>
    <col min="5892" max="5892" width="12.42578125" style="3" customWidth="1"/>
    <col min="5893" max="6137" width="9.140625" style="3"/>
    <col min="6138" max="6138" width="3.5703125" style="3" customWidth="1"/>
    <col min="6139" max="6139" width="61.28515625" style="3" customWidth="1"/>
    <col min="6140" max="6140" width="8.7109375" style="3" customWidth="1"/>
    <col min="6141" max="6141" width="6.42578125" style="3" customWidth="1"/>
    <col min="6142" max="6142" width="7.5703125" style="3" customWidth="1"/>
    <col min="6143" max="6143" width="10.28515625" style="3" customWidth="1"/>
    <col min="6144" max="6144" width="6.7109375" style="3" customWidth="1"/>
    <col min="6145" max="6145" width="9.7109375" style="3" customWidth="1"/>
    <col min="6146" max="6146" width="7.7109375" style="3" customWidth="1"/>
    <col min="6147" max="6147" width="8.42578125" style="3" customWidth="1"/>
    <col min="6148" max="6148" width="12.42578125" style="3" customWidth="1"/>
    <col min="6149" max="6393" width="9.140625" style="3"/>
    <col min="6394" max="6394" width="3.5703125" style="3" customWidth="1"/>
    <col min="6395" max="6395" width="61.28515625" style="3" customWidth="1"/>
    <col min="6396" max="6396" width="8.7109375" style="3" customWidth="1"/>
    <col min="6397" max="6397" width="6.42578125" style="3" customWidth="1"/>
    <col min="6398" max="6398" width="7.5703125" style="3" customWidth="1"/>
    <col min="6399" max="6399" width="10.28515625" style="3" customWidth="1"/>
    <col min="6400" max="6400" width="6.7109375" style="3" customWidth="1"/>
    <col min="6401" max="6401" width="9.7109375" style="3" customWidth="1"/>
    <col min="6402" max="6402" width="7.7109375" style="3" customWidth="1"/>
    <col min="6403" max="6403" width="8.42578125" style="3" customWidth="1"/>
    <col min="6404" max="6404" width="12.42578125" style="3" customWidth="1"/>
    <col min="6405" max="6649" width="9.140625" style="3"/>
    <col min="6650" max="6650" width="3.5703125" style="3" customWidth="1"/>
    <col min="6651" max="6651" width="61.28515625" style="3" customWidth="1"/>
    <col min="6652" max="6652" width="8.7109375" style="3" customWidth="1"/>
    <col min="6653" max="6653" width="6.42578125" style="3" customWidth="1"/>
    <col min="6654" max="6654" width="7.5703125" style="3" customWidth="1"/>
    <col min="6655" max="6655" width="10.28515625" style="3" customWidth="1"/>
    <col min="6656" max="6656" width="6.7109375" style="3" customWidth="1"/>
    <col min="6657" max="6657" width="9.7109375" style="3" customWidth="1"/>
    <col min="6658" max="6658" width="7.7109375" style="3" customWidth="1"/>
    <col min="6659" max="6659" width="8.42578125" style="3" customWidth="1"/>
    <col min="6660" max="6660" width="12.42578125" style="3" customWidth="1"/>
    <col min="6661" max="6905" width="9.140625" style="3"/>
    <col min="6906" max="6906" width="3.5703125" style="3" customWidth="1"/>
    <col min="6907" max="6907" width="61.28515625" style="3" customWidth="1"/>
    <col min="6908" max="6908" width="8.7109375" style="3" customWidth="1"/>
    <col min="6909" max="6909" width="6.42578125" style="3" customWidth="1"/>
    <col min="6910" max="6910" width="7.5703125" style="3" customWidth="1"/>
    <col min="6911" max="6911" width="10.28515625" style="3" customWidth="1"/>
    <col min="6912" max="6912" width="6.7109375" style="3" customWidth="1"/>
    <col min="6913" max="6913" width="9.7109375" style="3" customWidth="1"/>
    <col min="6914" max="6914" width="7.7109375" style="3" customWidth="1"/>
    <col min="6915" max="6915" width="8.42578125" style="3" customWidth="1"/>
    <col min="6916" max="6916" width="12.42578125" style="3" customWidth="1"/>
    <col min="6917" max="7161" width="9.140625" style="3"/>
    <col min="7162" max="7162" width="3.5703125" style="3" customWidth="1"/>
    <col min="7163" max="7163" width="61.28515625" style="3" customWidth="1"/>
    <col min="7164" max="7164" width="8.7109375" style="3" customWidth="1"/>
    <col min="7165" max="7165" width="6.42578125" style="3" customWidth="1"/>
    <col min="7166" max="7166" width="7.5703125" style="3" customWidth="1"/>
    <col min="7167" max="7167" width="10.28515625" style="3" customWidth="1"/>
    <col min="7168" max="7168" width="6.7109375" style="3" customWidth="1"/>
    <col min="7169" max="7169" width="9.7109375" style="3" customWidth="1"/>
    <col min="7170" max="7170" width="7.7109375" style="3" customWidth="1"/>
    <col min="7171" max="7171" width="8.42578125" style="3" customWidth="1"/>
    <col min="7172" max="7172" width="12.42578125" style="3" customWidth="1"/>
    <col min="7173" max="7417" width="9.140625" style="3"/>
    <col min="7418" max="7418" width="3.5703125" style="3" customWidth="1"/>
    <col min="7419" max="7419" width="61.28515625" style="3" customWidth="1"/>
    <col min="7420" max="7420" width="8.7109375" style="3" customWidth="1"/>
    <col min="7421" max="7421" width="6.42578125" style="3" customWidth="1"/>
    <col min="7422" max="7422" width="7.5703125" style="3" customWidth="1"/>
    <col min="7423" max="7423" width="10.28515625" style="3" customWidth="1"/>
    <col min="7424" max="7424" width="6.7109375" style="3" customWidth="1"/>
    <col min="7425" max="7425" width="9.7109375" style="3" customWidth="1"/>
    <col min="7426" max="7426" width="7.7109375" style="3" customWidth="1"/>
    <col min="7427" max="7427" width="8.42578125" style="3" customWidth="1"/>
    <col min="7428" max="7428" width="12.42578125" style="3" customWidth="1"/>
    <col min="7429" max="7673" width="9.140625" style="3"/>
    <col min="7674" max="7674" width="3.5703125" style="3" customWidth="1"/>
    <col min="7675" max="7675" width="61.28515625" style="3" customWidth="1"/>
    <col min="7676" max="7676" width="8.7109375" style="3" customWidth="1"/>
    <col min="7677" max="7677" width="6.42578125" style="3" customWidth="1"/>
    <col min="7678" max="7678" width="7.5703125" style="3" customWidth="1"/>
    <col min="7679" max="7679" width="10.28515625" style="3" customWidth="1"/>
    <col min="7680" max="7680" width="6.7109375" style="3" customWidth="1"/>
    <col min="7681" max="7681" width="9.7109375" style="3" customWidth="1"/>
    <col min="7682" max="7682" width="7.7109375" style="3" customWidth="1"/>
    <col min="7683" max="7683" width="8.42578125" style="3" customWidth="1"/>
    <col min="7684" max="7684" width="12.42578125" style="3" customWidth="1"/>
    <col min="7685" max="7929" width="9.140625" style="3"/>
    <col min="7930" max="7930" width="3.5703125" style="3" customWidth="1"/>
    <col min="7931" max="7931" width="61.28515625" style="3" customWidth="1"/>
    <col min="7932" max="7932" width="8.7109375" style="3" customWidth="1"/>
    <col min="7933" max="7933" width="6.42578125" style="3" customWidth="1"/>
    <col min="7934" max="7934" width="7.5703125" style="3" customWidth="1"/>
    <col min="7935" max="7935" width="10.28515625" style="3" customWidth="1"/>
    <col min="7936" max="7936" width="6.7109375" style="3" customWidth="1"/>
    <col min="7937" max="7937" width="9.7109375" style="3" customWidth="1"/>
    <col min="7938" max="7938" width="7.7109375" style="3" customWidth="1"/>
    <col min="7939" max="7939" width="8.42578125" style="3" customWidth="1"/>
    <col min="7940" max="7940" width="12.42578125" style="3" customWidth="1"/>
    <col min="7941" max="8185" width="9.140625" style="3"/>
    <col min="8186" max="8186" width="3.5703125" style="3" customWidth="1"/>
    <col min="8187" max="8187" width="61.28515625" style="3" customWidth="1"/>
    <col min="8188" max="8188" width="8.7109375" style="3" customWidth="1"/>
    <col min="8189" max="8189" width="6.42578125" style="3" customWidth="1"/>
    <col min="8190" max="8190" width="7.5703125" style="3" customWidth="1"/>
    <col min="8191" max="8191" width="10.28515625" style="3" customWidth="1"/>
    <col min="8192" max="8192" width="6.7109375" style="3" customWidth="1"/>
    <col min="8193" max="8193" width="9.7109375" style="3" customWidth="1"/>
    <col min="8194" max="8194" width="7.7109375" style="3" customWidth="1"/>
    <col min="8195" max="8195" width="8.42578125" style="3" customWidth="1"/>
    <col min="8196" max="8196" width="12.42578125" style="3" customWidth="1"/>
    <col min="8197" max="8441" width="9.140625" style="3"/>
    <col min="8442" max="8442" width="3.5703125" style="3" customWidth="1"/>
    <col min="8443" max="8443" width="61.28515625" style="3" customWidth="1"/>
    <col min="8444" max="8444" width="8.7109375" style="3" customWidth="1"/>
    <col min="8445" max="8445" width="6.42578125" style="3" customWidth="1"/>
    <col min="8446" max="8446" width="7.5703125" style="3" customWidth="1"/>
    <col min="8447" max="8447" width="10.28515625" style="3" customWidth="1"/>
    <col min="8448" max="8448" width="6.7109375" style="3" customWidth="1"/>
    <col min="8449" max="8449" width="9.7109375" style="3" customWidth="1"/>
    <col min="8450" max="8450" width="7.7109375" style="3" customWidth="1"/>
    <col min="8451" max="8451" width="8.42578125" style="3" customWidth="1"/>
    <col min="8452" max="8452" width="12.42578125" style="3" customWidth="1"/>
    <col min="8453" max="8697" width="9.140625" style="3"/>
    <col min="8698" max="8698" width="3.5703125" style="3" customWidth="1"/>
    <col min="8699" max="8699" width="61.28515625" style="3" customWidth="1"/>
    <col min="8700" max="8700" width="8.7109375" style="3" customWidth="1"/>
    <col min="8701" max="8701" width="6.42578125" style="3" customWidth="1"/>
    <col min="8702" max="8702" width="7.5703125" style="3" customWidth="1"/>
    <col min="8703" max="8703" width="10.28515625" style="3" customWidth="1"/>
    <col min="8704" max="8704" width="6.7109375" style="3" customWidth="1"/>
    <col min="8705" max="8705" width="9.7109375" style="3" customWidth="1"/>
    <col min="8706" max="8706" width="7.7109375" style="3" customWidth="1"/>
    <col min="8707" max="8707" width="8.42578125" style="3" customWidth="1"/>
    <col min="8708" max="8708" width="12.42578125" style="3" customWidth="1"/>
    <col min="8709" max="8953" width="9.140625" style="3"/>
    <col min="8954" max="8954" width="3.5703125" style="3" customWidth="1"/>
    <col min="8955" max="8955" width="61.28515625" style="3" customWidth="1"/>
    <col min="8956" max="8956" width="8.7109375" style="3" customWidth="1"/>
    <col min="8957" max="8957" width="6.42578125" style="3" customWidth="1"/>
    <col min="8958" max="8958" width="7.5703125" style="3" customWidth="1"/>
    <col min="8959" max="8959" width="10.28515625" style="3" customWidth="1"/>
    <col min="8960" max="8960" width="6.7109375" style="3" customWidth="1"/>
    <col min="8961" max="8961" width="9.7109375" style="3" customWidth="1"/>
    <col min="8962" max="8962" width="7.7109375" style="3" customWidth="1"/>
    <col min="8963" max="8963" width="8.42578125" style="3" customWidth="1"/>
    <col min="8964" max="8964" width="12.42578125" style="3" customWidth="1"/>
    <col min="8965" max="9209" width="9.140625" style="3"/>
    <col min="9210" max="9210" width="3.5703125" style="3" customWidth="1"/>
    <col min="9211" max="9211" width="61.28515625" style="3" customWidth="1"/>
    <col min="9212" max="9212" width="8.7109375" style="3" customWidth="1"/>
    <col min="9213" max="9213" width="6.42578125" style="3" customWidth="1"/>
    <col min="9214" max="9214" width="7.5703125" style="3" customWidth="1"/>
    <col min="9215" max="9215" width="10.28515625" style="3" customWidth="1"/>
    <col min="9216" max="9216" width="6.7109375" style="3" customWidth="1"/>
    <col min="9217" max="9217" width="9.7109375" style="3" customWidth="1"/>
    <col min="9218" max="9218" width="7.7109375" style="3" customWidth="1"/>
    <col min="9219" max="9219" width="8.42578125" style="3" customWidth="1"/>
    <col min="9220" max="9220" width="12.42578125" style="3" customWidth="1"/>
    <col min="9221" max="9465" width="9.140625" style="3"/>
    <col min="9466" max="9466" width="3.5703125" style="3" customWidth="1"/>
    <col min="9467" max="9467" width="61.28515625" style="3" customWidth="1"/>
    <col min="9468" max="9468" width="8.7109375" style="3" customWidth="1"/>
    <col min="9469" max="9469" width="6.42578125" style="3" customWidth="1"/>
    <col min="9470" max="9470" width="7.5703125" style="3" customWidth="1"/>
    <col min="9471" max="9471" width="10.28515625" style="3" customWidth="1"/>
    <col min="9472" max="9472" width="6.7109375" style="3" customWidth="1"/>
    <col min="9473" max="9473" width="9.7109375" style="3" customWidth="1"/>
    <col min="9474" max="9474" width="7.7109375" style="3" customWidth="1"/>
    <col min="9475" max="9475" width="8.42578125" style="3" customWidth="1"/>
    <col min="9476" max="9476" width="12.42578125" style="3" customWidth="1"/>
    <col min="9477" max="9721" width="9.140625" style="3"/>
    <col min="9722" max="9722" width="3.5703125" style="3" customWidth="1"/>
    <col min="9723" max="9723" width="61.28515625" style="3" customWidth="1"/>
    <col min="9724" max="9724" width="8.7109375" style="3" customWidth="1"/>
    <col min="9725" max="9725" width="6.42578125" style="3" customWidth="1"/>
    <col min="9726" max="9726" width="7.5703125" style="3" customWidth="1"/>
    <col min="9727" max="9727" width="10.28515625" style="3" customWidth="1"/>
    <col min="9728" max="9728" width="6.7109375" style="3" customWidth="1"/>
    <col min="9729" max="9729" width="9.7109375" style="3" customWidth="1"/>
    <col min="9730" max="9730" width="7.7109375" style="3" customWidth="1"/>
    <col min="9731" max="9731" width="8.42578125" style="3" customWidth="1"/>
    <col min="9732" max="9732" width="12.42578125" style="3" customWidth="1"/>
    <col min="9733" max="9977" width="9.140625" style="3"/>
    <col min="9978" max="9978" width="3.5703125" style="3" customWidth="1"/>
    <col min="9979" max="9979" width="61.28515625" style="3" customWidth="1"/>
    <col min="9980" max="9980" width="8.7109375" style="3" customWidth="1"/>
    <col min="9981" max="9981" width="6.42578125" style="3" customWidth="1"/>
    <col min="9982" max="9982" width="7.5703125" style="3" customWidth="1"/>
    <col min="9983" max="9983" width="10.28515625" style="3" customWidth="1"/>
    <col min="9984" max="9984" width="6.7109375" style="3" customWidth="1"/>
    <col min="9985" max="9985" width="9.7109375" style="3" customWidth="1"/>
    <col min="9986" max="9986" width="7.7109375" style="3" customWidth="1"/>
    <col min="9987" max="9987" width="8.42578125" style="3" customWidth="1"/>
    <col min="9988" max="9988" width="12.42578125" style="3" customWidth="1"/>
    <col min="9989" max="10233" width="9.140625" style="3"/>
    <col min="10234" max="10234" width="3.5703125" style="3" customWidth="1"/>
    <col min="10235" max="10235" width="61.28515625" style="3" customWidth="1"/>
    <col min="10236" max="10236" width="8.7109375" style="3" customWidth="1"/>
    <col min="10237" max="10237" width="6.42578125" style="3" customWidth="1"/>
    <col min="10238" max="10238" width="7.5703125" style="3" customWidth="1"/>
    <col min="10239" max="10239" width="10.28515625" style="3" customWidth="1"/>
    <col min="10240" max="10240" width="6.7109375" style="3" customWidth="1"/>
    <col min="10241" max="10241" width="9.7109375" style="3" customWidth="1"/>
    <col min="10242" max="10242" width="7.7109375" style="3" customWidth="1"/>
    <col min="10243" max="10243" width="8.42578125" style="3" customWidth="1"/>
    <col min="10244" max="10244" width="12.42578125" style="3" customWidth="1"/>
    <col min="10245" max="10489" width="9.140625" style="3"/>
    <col min="10490" max="10490" width="3.5703125" style="3" customWidth="1"/>
    <col min="10491" max="10491" width="61.28515625" style="3" customWidth="1"/>
    <col min="10492" max="10492" width="8.7109375" style="3" customWidth="1"/>
    <col min="10493" max="10493" width="6.42578125" style="3" customWidth="1"/>
    <col min="10494" max="10494" width="7.5703125" style="3" customWidth="1"/>
    <col min="10495" max="10495" width="10.28515625" style="3" customWidth="1"/>
    <col min="10496" max="10496" width="6.7109375" style="3" customWidth="1"/>
    <col min="10497" max="10497" width="9.7109375" style="3" customWidth="1"/>
    <col min="10498" max="10498" width="7.7109375" style="3" customWidth="1"/>
    <col min="10499" max="10499" width="8.42578125" style="3" customWidth="1"/>
    <col min="10500" max="10500" width="12.42578125" style="3" customWidth="1"/>
    <col min="10501" max="10745" width="9.140625" style="3"/>
    <col min="10746" max="10746" width="3.5703125" style="3" customWidth="1"/>
    <col min="10747" max="10747" width="61.28515625" style="3" customWidth="1"/>
    <col min="10748" max="10748" width="8.7109375" style="3" customWidth="1"/>
    <col min="10749" max="10749" width="6.42578125" style="3" customWidth="1"/>
    <col min="10750" max="10750" width="7.5703125" style="3" customWidth="1"/>
    <col min="10751" max="10751" width="10.28515625" style="3" customWidth="1"/>
    <col min="10752" max="10752" width="6.7109375" style="3" customWidth="1"/>
    <col min="10753" max="10753" width="9.7109375" style="3" customWidth="1"/>
    <col min="10754" max="10754" width="7.7109375" style="3" customWidth="1"/>
    <col min="10755" max="10755" width="8.42578125" style="3" customWidth="1"/>
    <col min="10756" max="10756" width="12.42578125" style="3" customWidth="1"/>
    <col min="10757" max="11001" width="9.140625" style="3"/>
    <col min="11002" max="11002" width="3.5703125" style="3" customWidth="1"/>
    <col min="11003" max="11003" width="61.28515625" style="3" customWidth="1"/>
    <col min="11004" max="11004" width="8.7109375" style="3" customWidth="1"/>
    <col min="11005" max="11005" width="6.42578125" style="3" customWidth="1"/>
    <col min="11006" max="11006" width="7.5703125" style="3" customWidth="1"/>
    <col min="11007" max="11007" width="10.28515625" style="3" customWidth="1"/>
    <col min="11008" max="11008" width="6.7109375" style="3" customWidth="1"/>
    <col min="11009" max="11009" width="9.7109375" style="3" customWidth="1"/>
    <col min="11010" max="11010" width="7.7109375" style="3" customWidth="1"/>
    <col min="11011" max="11011" width="8.42578125" style="3" customWidth="1"/>
    <col min="11012" max="11012" width="12.42578125" style="3" customWidth="1"/>
    <col min="11013" max="11257" width="9.140625" style="3"/>
    <col min="11258" max="11258" width="3.5703125" style="3" customWidth="1"/>
    <col min="11259" max="11259" width="61.28515625" style="3" customWidth="1"/>
    <col min="11260" max="11260" width="8.7109375" style="3" customWidth="1"/>
    <col min="11261" max="11261" width="6.42578125" style="3" customWidth="1"/>
    <col min="11262" max="11262" width="7.5703125" style="3" customWidth="1"/>
    <col min="11263" max="11263" width="10.28515625" style="3" customWidth="1"/>
    <col min="11264" max="11264" width="6.7109375" style="3" customWidth="1"/>
    <col min="11265" max="11265" width="9.7109375" style="3" customWidth="1"/>
    <col min="11266" max="11266" width="7.7109375" style="3" customWidth="1"/>
    <col min="11267" max="11267" width="8.42578125" style="3" customWidth="1"/>
    <col min="11268" max="11268" width="12.42578125" style="3" customWidth="1"/>
    <col min="11269" max="11513" width="9.140625" style="3"/>
    <col min="11514" max="11514" width="3.5703125" style="3" customWidth="1"/>
    <col min="11515" max="11515" width="61.28515625" style="3" customWidth="1"/>
    <col min="11516" max="11516" width="8.7109375" style="3" customWidth="1"/>
    <col min="11517" max="11517" width="6.42578125" style="3" customWidth="1"/>
    <col min="11518" max="11518" width="7.5703125" style="3" customWidth="1"/>
    <col min="11519" max="11519" width="10.28515625" style="3" customWidth="1"/>
    <col min="11520" max="11520" width="6.7109375" style="3" customWidth="1"/>
    <col min="11521" max="11521" width="9.7109375" style="3" customWidth="1"/>
    <col min="11522" max="11522" width="7.7109375" style="3" customWidth="1"/>
    <col min="11523" max="11523" width="8.42578125" style="3" customWidth="1"/>
    <col min="11524" max="11524" width="12.42578125" style="3" customWidth="1"/>
    <col min="11525" max="11769" width="9.140625" style="3"/>
    <col min="11770" max="11770" width="3.5703125" style="3" customWidth="1"/>
    <col min="11771" max="11771" width="61.28515625" style="3" customWidth="1"/>
    <col min="11772" max="11772" width="8.7109375" style="3" customWidth="1"/>
    <col min="11773" max="11773" width="6.42578125" style="3" customWidth="1"/>
    <col min="11774" max="11774" width="7.5703125" style="3" customWidth="1"/>
    <col min="11775" max="11775" width="10.28515625" style="3" customWidth="1"/>
    <col min="11776" max="11776" width="6.7109375" style="3" customWidth="1"/>
    <col min="11777" max="11777" width="9.7109375" style="3" customWidth="1"/>
    <col min="11778" max="11778" width="7.7109375" style="3" customWidth="1"/>
    <col min="11779" max="11779" width="8.42578125" style="3" customWidth="1"/>
    <col min="11780" max="11780" width="12.42578125" style="3" customWidth="1"/>
    <col min="11781" max="12025" width="9.140625" style="3"/>
    <col min="12026" max="12026" width="3.5703125" style="3" customWidth="1"/>
    <col min="12027" max="12027" width="61.28515625" style="3" customWidth="1"/>
    <col min="12028" max="12028" width="8.7109375" style="3" customWidth="1"/>
    <col min="12029" max="12029" width="6.42578125" style="3" customWidth="1"/>
    <col min="12030" max="12030" width="7.5703125" style="3" customWidth="1"/>
    <col min="12031" max="12031" width="10.28515625" style="3" customWidth="1"/>
    <col min="12032" max="12032" width="6.7109375" style="3" customWidth="1"/>
    <col min="12033" max="12033" width="9.7109375" style="3" customWidth="1"/>
    <col min="12034" max="12034" width="7.7109375" style="3" customWidth="1"/>
    <col min="12035" max="12035" width="8.42578125" style="3" customWidth="1"/>
    <col min="12036" max="12036" width="12.42578125" style="3" customWidth="1"/>
    <col min="12037" max="12281" width="9.140625" style="3"/>
    <col min="12282" max="12282" width="3.5703125" style="3" customWidth="1"/>
    <col min="12283" max="12283" width="61.28515625" style="3" customWidth="1"/>
    <col min="12284" max="12284" width="8.7109375" style="3" customWidth="1"/>
    <col min="12285" max="12285" width="6.42578125" style="3" customWidth="1"/>
    <col min="12286" max="12286" width="7.5703125" style="3" customWidth="1"/>
    <col min="12287" max="12287" width="10.28515625" style="3" customWidth="1"/>
    <col min="12288" max="12288" width="6.7109375" style="3" customWidth="1"/>
    <col min="12289" max="12289" width="9.7109375" style="3" customWidth="1"/>
    <col min="12290" max="12290" width="7.7109375" style="3" customWidth="1"/>
    <col min="12291" max="12291" width="8.42578125" style="3" customWidth="1"/>
    <col min="12292" max="12292" width="12.42578125" style="3" customWidth="1"/>
    <col min="12293" max="12537" width="9.140625" style="3"/>
    <col min="12538" max="12538" width="3.5703125" style="3" customWidth="1"/>
    <col min="12539" max="12539" width="61.28515625" style="3" customWidth="1"/>
    <col min="12540" max="12540" width="8.7109375" style="3" customWidth="1"/>
    <col min="12541" max="12541" width="6.42578125" style="3" customWidth="1"/>
    <col min="12542" max="12542" width="7.5703125" style="3" customWidth="1"/>
    <col min="12543" max="12543" width="10.28515625" style="3" customWidth="1"/>
    <col min="12544" max="12544" width="6.7109375" style="3" customWidth="1"/>
    <col min="12545" max="12545" width="9.7109375" style="3" customWidth="1"/>
    <col min="12546" max="12546" width="7.7109375" style="3" customWidth="1"/>
    <col min="12547" max="12547" width="8.42578125" style="3" customWidth="1"/>
    <col min="12548" max="12548" width="12.42578125" style="3" customWidth="1"/>
    <col min="12549" max="12793" width="9.140625" style="3"/>
    <col min="12794" max="12794" width="3.5703125" style="3" customWidth="1"/>
    <col min="12795" max="12795" width="61.28515625" style="3" customWidth="1"/>
    <col min="12796" max="12796" width="8.7109375" style="3" customWidth="1"/>
    <col min="12797" max="12797" width="6.42578125" style="3" customWidth="1"/>
    <col min="12798" max="12798" width="7.5703125" style="3" customWidth="1"/>
    <col min="12799" max="12799" width="10.28515625" style="3" customWidth="1"/>
    <col min="12800" max="12800" width="6.7109375" style="3" customWidth="1"/>
    <col min="12801" max="12801" width="9.7109375" style="3" customWidth="1"/>
    <col min="12802" max="12802" width="7.7109375" style="3" customWidth="1"/>
    <col min="12803" max="12803" width="8.42578125" style="3" customWidth="1"/>
    <col min="12804" max="12804" width="12.42578125" style="3" customWidth="1"/>
    <col min="12805" max="13049" width="9.140625" style="3"/>
    <col min="13050" max="13050" width="3.5703125" style="3" customWidth="1"/>
    <col min="13051" max="13051" width="61.28515625" style="3" customWidth="1"/>
    <col min="13052" max="13052" width="8.7109375" style="3" customWidth="1"/>
    <col min="13053" max="13053" width="6.42578125" style="3" customWidth="1"/>
    <col min="13054" max="13054" width="7.5703125" style="3" customWidth="1"/>
    <col min="13055" max="13055" width="10.28515625" style="3" customWidth="1"/>
    <col min="13056" max="13056" width="6.7109375" style="3" customWidth="1"/>
    <col min="13057" max="13057" width="9.7109375" style="3" customWidth="1"/>
    <col min="13058" max="13058" width="7.7109375" style="3" customWidth="1"/>
    <col min="13059" max="13059" width="8.42578125" style="3" customWidth="1"/>
    <col min="13060" max="13060" width="12.42578125" style="3" customWidth="1"/>
    <col min="13061" max="13305" width="9.140625" style="3"/>
    <col min="13306" max="13306" width="3.5703125" style="3" customWidth="1"/>
    <col min="13307" max="13307" width="61.28515625" style="3" customWidth="1"/>
    <col min="13308" max="13308" width="8.7109375" style="3" customWidth="1"/>
    <col min="13309" max="13309" width="6.42578125" style="3" customWidth="1"/>
    <col min="13310" max="13310" width="7.5703125" style="3" customWidth="1"/>
    <col min="13311" max="13311" width="10.28515625" style="3" customWidth="1"/>
    <col min="13312" max="13312" width="6.7109375" style="3" customWidth="1"/>
    <col min="13313" max="13313" width="9.7109375" style="3" customWidth="1"/>
    <col min="13314" max="13314" width="7.7109375" style="3" customWidth="1"/>
    <col min="13315" max="13315" width="8.42578125" style="3" customWidth="1"/>
    <col min="13316" max="13316" width="12.42578125" style="3" customWidth="1"/>
    <col min="13317" max="13561" width="9.140625" style="3"/>
    <col min="13562" max="13562" width="3.5703125" style="3" customWidth="1"/>
    <col min="13563" max="13563" width="61.28515625" style="3" customWidth="1"/>
    <col min="13564" max="13564" width="8.7109375" style="3" customWidth="1"/>
    <col min="13565" max="13565" width="6.42578125" style="3" customWidth="1"/>
    <col min="13566" max="13566" width="7.5703125" style="3" customWidth="1"/>
    <col min="13567" max="13567" width="10.28515625" style="3" customWidth="1"/>
    <col min="13568" max="13568" width="6.7109375" style="3" customWidth="1"/>
    <col min="13569" max="13569" width="9.7109375" style="3" customWidth="1"/>
    <col min="13570" max="13570" width="7.7109375" style="3" customWidth="1"/>
    <col min="13571" max="13571" width="8.42578125" style="3" customWidth="1"/>
    <col min="13572" max="13572" width="12.42578125" style="3" customWidth="1"/>
    <col min="13573" max="13817" width="9.140625" style="3"/>
    <col min="13818" max="13818" width="3.5703125" style="3" customWidth="1"/>
    <col min="13819" max="13819" width="61.28515625" style="3" customWidth="1"/>
    <col min="13820" max="13820" width="8.7109375" style="3" customWidth="1"/>
    <col min="13821" max="13821" width="6.42578125" style="3" customWidth="1"/>
    <col min="13822" max="13822" width="7.5703125" style="3" customWidth="1"/>
    <col min="13823" max="13823" width="10.28515625" style="3" customWidth="1"/>
    <col min="13824" max="13824" width="6.7109375" style="3" customWidth="1"/>
    <col min="13825" max="13825" width="9.7109375" style="3" customWidth="1"/>
    <col min="13826" max="13826" width="7.7109375" style="3" customWidth="1"/>
    <col min="13827" max="13827" width="8.42578125" style="3" customWidth="1"/>
    <col min="13828" max="13828" width="12.42578125" style="3" customWidth="1"/>
    <col min="13829" max="14073" width="9.140625" style="3"/>
    <col min="14074" max="14074" width="3.5703125" style="3" customWidth="1"/>
    <col min="14075" max="14075" width="61.28515625" style="3" customWidth="1"/>
    <col min="14076" max="14076" width="8.7109375" style="3" customWidth="1"/>
    <col min="14077" max="14077" width="6.42578125" style="3" customWidth="1"/>
    <col min="14078" max="14078" width="7.5703125" style="3" customWidth="1"/>
    <col min="14079" max="14079" width="10.28515625" style="3" customWidth="1"/>
    <col min="14080" max="14080" width="6.7109375" style="3" customWidth="1"/>
    <col min="14081" max="14081" width="9.7109375" style="3" customWidth="1"/>
    <col min="14082" max="14082" width="7.7109375" style="3" customWidth="1"/>
    <col min="14083" max="14083" width="8.42578125" style="3" customWidth="1"/>
    <col min="14084" max="14084" width="12.42578125" style="3" customWidth="1"/>
    <col min="14085" max="14329" width="9.140625" style="3"/>
    <col min="14330" max="14330" width="3.5703125" style="3" customWidth="1"/>
    <col min="14331" max="14331" width="61.28515625" style="3" customWidth="1"/>
    <col min="14332" max="14332" width="8.7109375" style="3" customWidth="1"/>
    <col min="14333" max="14333" width="6.42578125" style="3" customWidth="1"/>
    <col min="14334" max="14334" width="7.5703125" style="3" customWidth="1"/>
    <col min="14335" max="14335" width="10.28515625" style="3" customWidth="1"/>
    <col min="14336" max="14336" width="6.7109375" style="3" customWidth="1"/>
    <col min="14337" max="14337" width="9.7109375" style="3" customWidth="1"/>
    <col min="14338" max="14338" width="7.7109375" style="3" customWidth="1"/>
    <col min="14339" max="14339" width="8.42578125" style="3" customWidth="1"/>
    <col min="14340" max="14340" width="12.42578125" style="3" customWidth="1"/>
    <col min="14341" max="14585" width="9.140625" style="3"/>
    <col min="14586" max="14586" width="3.5703125" style="3" customWidth="1"/>
    <col min="14587" max="14587" width="61.28515625" style="3" customWidth="1"/>
    <col min="14588" max="14588" width="8.7109375" style="3" customWidth="1"/>
    <col min="14589" max="14589" width="6.42578125" style="3" customWidth="1"/>
    <col min="14590" max="14590" width="7.5703125" style="3" customWidth="1"/>
    <col min="14591" max="14591" width="10.28515625" style="3" customWidth="1"/>
    <col min="14592" max="14592" width="6.7109375" style="3" customWidth="1"/>
    <col min="14593" max="14593" width="9.7109375" style="3" customWidth="1"/>
    <col min="14594" max="14594" width="7.7109375" style="3" customWidth="1"/>
    <col min="14595" max="14595" width="8.42578125" style="3" customWidth="1"/>
    <col min="14596" max="14596" width="12.42578125" style="3" customWidth="1"/>
    <col min="14597" max="14841" width="9.140625" style="3"/>
    <col min="14842" max="14842" width="3.5703125" style="3" customWidth="1"/>
    <col min="14843" max="14843" width="61.28515625" style="3" customWidth="1"/>
    <col min="14844" max="14844" width="8.7109375" style="3" customWidth="1"/>
    <col min="14845" max="14845" width="6.42578125" style="3" customWidth="1"/>
    <col min="14846" max="14846" width="7.5703125" style="3" customWidth="1"/>
    <col min="14847" max="14847" width="10.28515625" style="3" customWidth="1"/>
    <col min="14848" max="14848" width="6.7109375" style="3" customWidth="1"/>
    <col min="14849" max="14849" width="9.7109375" style="3" customWidth="1"/>
    <col min="14850" max="14850" width="7.7109375" style="3" customWidth="1"/>
    <col min="14851" max="14851" width="8.42578125" style="3" customWidth="1"/>
    <col min="14852" max="14852" width="12.42578125" style="3" customWidth="1"/>
    <col min="14853" max="15097" width="9.140625" style="3"/>
    <col min="15098" max="15098" width="3.5703125" style="3" customWidth="1"/>
    <col min="15099" max="15099" width="61.28515625" style="3" customWidth="1"/>
    <col min="15100" max="15100" width="8.7109375" style="3" customWidth="1"/>
    <col min="15101" max="15101" width="6.42578125" style="3" customWidth="1"/>
    <col min="15102" max="15102" width="7.5703125" style="3" customWidth="1"/>
    <col min="15103" max="15103" width="10.28515625" style="3" customWidth="1"/>
    <col min="15104" max="15104" width="6.7109375" style="3" customWidth="1"/>
    <col min="15105" max="15105" width="9.7109375" style="3" customWidth="1"/>
    <col min="15106" max="15106" width="7.7109375" style="3" customWidth="1"/>
    <col min="15107" max="15107" width="8.42578125" style="3" customWidth="1"/>
    <col min="15108" max="15108" width="12.42578125" style="3" customWidth="1"/>
    <col min="15109" max="15353" width="9.140625" style="3"/>
    <col min="15354" max="15354" width="3.5703125" style="3" customWidth="1"/>
    <col min="15355" max="15355" width="61.28515625" style="3" customWidth="1"/>
    <col min="15356" max="15356" width="8.7109375" style="3" customWidth="1"/>
    <col min="15357" max="15357" width="6.42578125" style="3" customWidth="1"/>
    <col min="15358" max="15358" width="7.5703125" style="3" customWidth="1"/>
    <col min="15359" max="15359" width="10.28515625" style="3" customWidth="1"/>
    <col min="15360" max="15360" width="6.7109375" style="3" customWidth="1"/>
    <col min="15361" max="15361" width="9.7109375" style="3" customWidth="1"/>
    <col min="15362" max="15362" width="7.7109375" style="3" customWidth="1"/>
    <col min="15363" max="15363" width="8.42578125" style="3" customWidth="1"/>
    <col min="15364" max="15364" width="12.42578125" style="3" customWidth="1"/>
    <col min="15365" max="15609" width="9.140625" style="3"/>
    <col min="15610" max="15610" width="3.5703125" style="3" customWidth="1"/>
    <col min="15611" max="15611" width="61.28515625" style="3" customWidth="1"/>
    <col min="15612" max="15612" width="8.7109375" style="3" customWidth="1"/>
    <col min="15613" max="15613" width="6.42578125" style="3" customWidth="1"/>
    <col min="15614" max="15614" width="7.5703125" style="3" customWidth="1"/>
    <col min="15615" max="15615" width="10.28515625" style="3" customWidth="1"/>
    <col min="15616" max="15616" width="6.7109375" style="3" customWidth="1"/>
    <col min="15617" max="15617" width="9.7109375" style="3" customWidth="1"/>
    <col min="15618" max="15618" width="7.7109375" style="3" customWidth="1"/>
    <col min="15619" max="15619" width="8.42578125" style="3" customWidth="1"/>
    <col min="15620" max="15620" width="12.42578125" style="3" customWidth="1"/>
    <col min="15621" max="15865" width="9.140625" style="3"/>
    <col min="15866" max="15866" width="3.5703125" style="3" customWidth="1"/>
    <col min="15867" max="15867" width="61.28515625" style="3" customWidth="1"/>
    <col min="15868" max="15868" width="8.7109375" style="3" customWidth="1"/>
    <col min="15869" max="15869" width="6.42578125" style="3" customWidth="1"/>
    <col min="15870" max="15870" width="7.5703125" style="3" customWidth="1"/>
    <col min="15871" max="15871" width="10.28515625" style="3" customWidth="1"/>
    <col min="15872" max="15872" width="6.7109375" style="3" customWidth="1"/>
    <col min="15873" max="15873" width="9.7109375" style="3" customWidth="1"/>
    <col min="15874" max="15874" width="7.7109375" style="3" customWidth="1"/>
    <col min="15875" max="15875" width="8.42578125" style="3" customWidth="1"/>
    <col min="15876" max="15876" width="12.42578125" style="3" customWidth="1"/>
    <col min="15877" max="16121" width="9.140625" style="3"/>
    <col min="16122" max="16122" width="3.5703125" style="3" customWidth="1"/>
    <col min="16123" max="16123" width="61.28515625" style="3" customWidth="1"/>
    <col min="16124" max="16124" width="8.7109375" style="3" customWidth="1"/>
    <col min="16125" max="16125" width="6.42578125" style="3" customWidth="1"/>
    <col min="16126" max="16126" width="7.5703125" style="3" customWidth="1"/>
    <col min="16127" max="16127" width="10.28515625" style="3" customWidth="1"/>
    <col min="16128" max="16128" width="6.7109375" style="3" customWidth="1"/>
    <col min="16129" max="16129" width="9.7109375" style="3" customWidth="1"/>
    <col min="16130" max="16130" width="7.7109375" style="3" customWidth="1"/>
    <col min="16131" max="16131" width="8.42578125" style="3" customWidth="1"/>
    <col min="16132" max="16132" width="12.42578125" style="3" customWidth="1"/>
    <col min="16133" max="16376" width="9.140625" style="3"/>
    <col min="16377" max="16384" width="9.28515625" style="3" customWidth="1"/>
  </cols>
  <sheetData>
    <row r="1" spans="1:26" ht="15.75" thickBot="1" x14ac:dyDescent="0.3"/>
    <row r="2" spans="1:26" s="2" customFormat="1" ht="36.75" customHeight="1" x14ac:dyDescent="0.25">
      <c r="A2" s="1"/>
      <c r="B2" s="56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149999999999999" customHeight="1" x14ac:dyDescent="0.25">
      <c r="B3" s="63" t="s">
        <v>0</v>
      </c>
      <c r="C3" s="64" t="s">
        <v>428</v>
      </c>
      <c r="D3" s="60" t="s">
        <v>13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10</v>
      </c>
      <c r="K3" s="60"/>
      <c r="L3" s="62" t="s">
        <v>12</v>
      </c>
    </row>
    <row r="4" spans="1:26" ht="23.25" customHeight="1" x14ac:dyDescent="0.25">
      <c r="B4" s="63"/>
      <c r="C4" s="64"/>
      <c r="D4" s="60"/>
      <c r="E4" s="61"/>
      <c r="F4" s="16" t="s">
        <v>11</v>
      </c>
      <c r="G4" s="16" t="s">
        <v>6</v>
      </c>
      <c r="H4" s="16" t="s">
        <v>11</v>
      </c>
      <c r="I4" s="16" t="s">
        <v>6</v>
      </c>
      <c r="J4" s="16" t="s">
        <v>11</v>
      </c>
      <c r="K4" s="16" t="s">
        <v>6</v>
      </c>
      <c r="L4" s="62"/>
    </row>
    <row r="5" spans="1:26" s="4" customFormat="1" ht="15.75" x14ac:dyDescent="0.25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29">
        <v>9</v>
      </c>
    </row>
    <row r="6" spans="1:26" s="4" customFormat="1" ht="15.75" x14ac:dyDescent="0.25">
      <c r="B6" s="30">
        <v>1</v>
      </c>
      <c r="C6" s="18" t="s">
        <v>430</v>
      </c>
      <c r="D6" s="7"/>
      <c r="E6" s="24"/>
      <c r="F6" s="9"/>
      <c r="G6" s="9"/>
      <c r="H6" s="9"/>
      <c r="I6" s="9"/>
      <c r="J6" s="7"/>
      <c r="K6" s="7"/>
      <c r="L6" s="31"/>
      <c r="M6" s="14"/>
      <c r="N6" s="14"/>
    </row>
    <row r="7" spans="1:26" s="4" customFormat="1" ht="60" x14ac:dyDescent="0.25">
      <c r="B7" s="32">
        <v>1.1000000000000001</v>
      </c>
      <c r="C7" s="20" t="s">
        <v>63</v>
      </c>
      <c r="D7" s="7" t="s">
        <v>16</v>
      </c>
      <c r="E7" s="24">
        <v>440</v>
      </c>
      <c r="F7" s="9"/>
      <c r="G7" s="9"/>
      <c r="H7" s="9"/>
      <c r="I7" s="9"/>
      <c r="J7" s="7"/>
      <c r="K7" s="7"/>
      <c r="L7" s="31">
        <f>G7+I7+K7</f>
        <v>0</v>
      </c>
    </row>
    <row r="8" spans="1:26" s="4" customFormat="1" ht="30" x14ac:dyDescent="0.25">
      <c r="B8" s="32">
        <v>1.2</v>
      </c>
      <c r="C8" s="20" t="s">
        <v>429</v>
      </c>
      <c r="D8" s="7" t="s">
        <v>8</v>
      </c>
      <c r="E8" s="9">
        <v>700</v>
      </c>
      <c r="F8" s="9"/>
      <c r="G8" s="9"/>
      <c r="H8" s="9"/>
      <c r="I8" s="9"/>
      <c r="J8" s="7"/>
      <c r="K8" s="7"/>
      <c r="L8" s="31">
        <f t="shared" ref="L8:L65" si="0">G8+I8+K8</f>
        <v>0</v>
      </c>
    </row>
    <row r="9" spans="1:26" s="4" customFormat="1" ht="30" x14ac:dyDescent="0.25">
      <c r="B9" s="32">
        <v>1.3</v>
      </c>
      <c r="C9" s="20" t="s">
        <v>85</v>
      </c>
      <c r="D9" s="7" t="s">
        <v>16</v>
      </c>
      <c r="E9" s="9">
        <v>175</v>
      </c>
      <c r="F9" s="9"/>
      <c r="G9" s="9"/>
      <c r="H9" s="9"/>
      <c r="I9" s="9"/>
      <c r="J9" s="7"/>
      <c r="K9" s="7"/>
      <c r="L9" s="31">
        <f t="shared" si="0"/>
        <v>0</v>
      </c>
    </row>
    <row r="10" spans="1:26" s="4" customFormat="1" ht="15.75" x14ac:dyDescent="0.25">
      <c r="B10" s="32">
        <v>1.4</v>
      </c>
      <c r="C10" s="20" t="s">
        <v>68</v>
      </c>
      <c r="D10" s="7" t="s">
        <v>16</v>
      </c>
      <c r="E10" s="9">
        <v>22</v>
      </c>
      <c r="F10" s="9"/>
      <c r="G10" s="9"/>
      <c r="H10" s="9"/>
      <c r="I10" s="9"/>
      <c r="J10" s="7"/>
      <c r="K10" s="7"/>
      <c r="L10" s="31">
        <f t="shared" si="0"/>
        <v>0</v>
      </c>
    </row>
    <row r="11" spans="1:26" s="4" customFormat="1" ht="15.75" x14ac:dyDescent="0.25">
      <c r="B11" s="32">
        <v>1.5</v>
      </c>
      <c r="C11" s="20" t="s">
        <v>69</v>
      </c>
      <c r="D11" s="7" t="s">
        <v>16</v>
      </c>
      <c r="E11" s="9">
        <v>136.19999999999999</v>
      </c>
      <c r="F11" s="9"/>
      <c r="G11" s="9"/>
      <c r="H11" s="9"/>
      <c r="I11" s="9"/>
      <c r="J11" s="7"/>
      <c r="K11" s="7"/>
      <c r="L11" s="31">
        <f t="shared" si="0"/>
        <v>0</v>
      </c>
    </row>
    <row r="12" spans="1:26" s="4" customFormat="1" ht="15.75" x14ac:dyDescent="0.25">
      <c r="B12" s="32">
        <v>1.6</v>
      </c>
      <c r="C12" s="20" t="s">
        <v>66</v>
      </c>
      <c r="D12" s="7" t="s">
        <v>19</v>
      </c>
      <c r="E12" s="26">
        <v>0.47699999999999998</v>
      </c>
      <c r="F12" s="9"/>
      <c r="G12" s="9"/>
      <c r="H12" s="9"/>
      <c r="I12" s="9"/>
      <c r="J12" s="7"/>
      <c r="K12" s="7"/>
      <c r="L12" s="31">
        <f t="shared" si="0"/>
        <v>0</v>
      </c>
    </row>
    <row r="13" spans="1:26" s="4" customFormat="1" ht="15.75" x14ac:dyDescent="0.25">
      <c r="B13" s="32">
        <v>1.7</v>
      </c>
      <c r="C13" s="20" t="s">
        <v>75</v>
      </c>
      <c r="D13" s="7" t="s">
        <v>19</v>
      </c>
      <c r="E13" s="26">
        <v>3.64</v>
      </c>
      <c r="F13" s="9"/>
      <c r="G13" s="9"/>
      <c r="H13" s="9"/>
      <c r="I13" s="9"/>
      <c r="J13" s="7"/>
      <c r="K13" s="7"/>
      <c r="L13" s="31">
        <f t="shared" si="0"/>
        <v>0</v>
      </c>
    </row>
    <row r="14" spans="1:26" s="4" customFormat="1" ht="15.75" x14ac:dyDescent="0.25">
      <c r="B14" s="69">
        <v>3</v>
      </c>
      <c r="C14" s="18" t="s">
        <v>431</v>
      </c>
      <c r="D14" s="7"/>
      <c r="E14" s="26"/>
      <c r="F14" s="9"/>
      <c r="G14" s="9"/>
      <c r="H14" s="9"/>
      <c r="I14" s="9"/>
      <c r="J14" s="7"/>
      <c r="K14" s="7"/>
      <c r="L14" s="31"/>
    </row>
    <row r="15" spans="1:26" s="4" customFormat="1" ht="15.75" x14ac:dyDescent="0.25">
      <c r="B15" s="32">
        <v>3.1</v>
      </c>
      <c r="C15" s="19" t="s">
        <v>432</v>
      </c>
      <c r="D15" s="7"/>
      <c r="E15" s="26"/>
      <c r="F15" s="9"/>
      <c r="G15" s="9"/>
      <c r="H15" s="9"/>
      <c r="I15" s="9"/>
      <c r="J15" s="7"/>
      <c r="K15" s="7"/>
      <c r="L15" s="31"/>
    </row>
    <row r="16" spans="1:26" s="4" customFormat="1" ht="15.75" x14ac:dyDescent="0.25">
      <c r="B16" s="32" t="s">
        <v>467</v>
      </c>
      <c r="C16" s="20" t="s">
        <v>436</v>
      </c>
      <c r="D16" s="7" t="s">
        <v>16</v>
      </c>
      <c r="E16" s="24">
        <v>18.600000000000001</v>
      </c>
      <c r="F16" s="9"/>
      <c r="G16" s="9"/>
      <c r="H16" s="9"/>
      <c r="I16" s="9"/>
      <c r="J16" s="7"/>
      <c r="K16" s="7"/>
      <c r="L16" s="31">
        <f t="shared" si="0"/>
        <v>0</v>
      </c>
    </row>
    <row r="17" spans="2:12" s="4" customFormat="1" ht="15.75" x14ac:dyDescent="0.25">
      <c r="B17" s="32" t="s">
        <v>468</v>
      </c>
      <c r="C17" s="20" t="s">
        <v>68</v>
      </c>
      <c r="D17" s="7" t="s">
        <v>18</v>
      </c>
      <c r="E17" s="9">
        <v>3.1</v>
      </c>
      <c r="F17" s="9"/>
      <c r="G17" s="9"/>
      <c r="H17" s="9"/>
      <c r="I17" s="9"/>
      <c r="J17" s="7"/>
      <c r="K17" s="7"/>
      <c r="L17" s="31">
        <f t="shared" si="0"/>
        <v>0</v>
      </c>
    </row>
    <row r="18" spans="2:12" s="4" customFormat="1" ht="15.75" x14ac:dyDescent="0.25">
      <c r="B18" s="32" t="s">
        <v>435</v>
      </c>
      <c r="C18" s="20" t="s">
        <v>304</v>
      </c>
      <c r="D18" s="7" t="s">
        <v>16</v>
      </c>
      <c r="E18" s="9">
        <v>9.6</v>
      </c>
      <c r="F18" s="9"/>
      <c r="G18" s="9"/>
      <c r="H18" s="9"/>
      <c r="I18" s="9"/>
      <c r="J18" s="7"/>
      <c r="K18" s="7"/>
      <c r="L18" s="31">
        <f t="shared" si="0"/>
        <v>0</v>
      </c>
    </row>
    <row r="19" spans="2:12" s="4" customFormat="1" ht="15.75" x14ac:dyDescent="0.25">
      <c r="B19" s="32" t="s">
        <v>469</v>
      </c>
      <c r="C19" s="20" t="s">
        <v>66</v>
      </c>
      <c r="D19" s="7" t="s">
        <v>19</v>
      </c>
      <c r="E19" s="26">
        <v>3.1E-2</v>
      </c>
      <c r="F19" s="9"/>
      <c r="G19" s="9"/>
      <c r="H19" s="9"/>
      <c r="I19" s="9"/>
      <c r="J19" s="7"/>
      <c r="K19" s="7"/>
      <c r="L19" s="31">
        <f t="shared" si="0"/>
        <v>0</v>
      </c>
    </row>
    <row r="20" spans="2:12" s="4" customFormat="1" ht="15.75" x14ac:dyDescent="0.25">
      <c r="B20" s="32" t="s">
        <v>470</v>
      </c>
      <c r="C20" s="20" t="s">
        <v>454</v>
      </c>
      <c r="D20" s="7" t="s">
        <v>19</v>
      </c>
      <c r="E20" s="26">
        <v>0.46899999999999997</v>
      </c>
      <c r="F20" s="9"/>
      <c r="G20" s="9"/>
      <c r="H20" s="9"/>
      <c r="I20" s="9"/>
      <c r="J20" s="7"/>
      <c r="K20" s="7"/>
      <c r="L20" s="31">
        <f t="shared" si="0"/>
        <v>0</v>
      </c>
    </row>
    <row r="21" spans="2:12" s="4" customFormat="1" ht="30" x14ac:dyDescent="0.25">
      <c r="B21" s="32" t="s">
        <v>471</v>
      </c>
      <c r="C21" s="20" t="s">
        <v>440</v>
      </c>
      <c r="D21" s="7" t="s">
        <v>35</v>
      </c>
      <c r="E21" s="26">
        <v>2.06</v>
      </c>
      <c r="F21" s="9"/>
      <c r="G21" s="9"/>
      <c r="H21" s="9"/>
      <c r="I21" s="9"/>
      <c r="J21" s="7"/>
      <c r="K21" s="7"/>
      <c r="L21" s="31">
        <f t="shared" si="0"/>
        <v>0</v>
      </c>
    </row>
    <row r="22" spans="2:12" s="4" customFormat="1" ht="15.75" x14ac:dyDescent="0.25">
      <c r="B22" s="32" t="s">
        <v>472</v>
      </c>
      <c r="C22" s="20" t="s">
        <v>439</v>
      </c>
      <c r="D22" s="7" t="s">
        <v>35</v>
      </c>
      <c r="E22" s="26">
        <v>0.69199999999999995</v>
      </c>
      <c r="F22" s="9"/>
      <c r="G22" s="9"/>
      <c r="H22" s="9"/>
      <c r="I22" s="9"/>
      <c r="J22" s="7"/>
      <c r="K22" s="7"/>
      <c r="L22" s="31">
        <f t="shared" si="0"/>
        <v>0</v>
      </c>
    </row>
    <row r="23" spans="2:12" s="4" customFormat="1" ht="15.75" x14ac:dyDescent="0.25">
      <c r="B23" s="32" t="s">
        <v>473</v>
      </c>
      <c r="C23" s="20" t="s">
        <v>441</v>
      </c>
      <c r="D23" s="7" t="s">
        <v>35</v>
      </c>
      <c r="E23" s="26">
        <v>1.425</v>
      </c>
      <c r="F23" s="9"/>
      <c r="G23" s="9"/>
      <c r="H23" s="9"/>
      <c r="I23" s="9"/>
      <c r="J23" s="7"/>
      <c r="K23" s="7"/>
      <c r="L23" s="31">
        <f t="shared" si="0"/>
        <v>0</v>
      </c>
    </row>
    <row r="24" spans="2:12" s="4" customFormat="1" ht="15.75" x14ac:dyDescent="0.25">
      <c r="B24" s="32" t="s">
        <v>474</v>
      </c>
      <c r="C24" s="20" t="s">
        <v>104</v>
      </c>
      <c r="D24" s="7" t="s">
        <v>98</v>
      </c>
      <c r="E24" s="9">
        <v>1</v>
      </c>
      <c r="F24" s="9"/>
      <c r="G24" s="9"/>
      <c r="H24" s="9"/>
      <c r="I24" s="9"/>
      <c r="J24" s="7"/>
      <c r="K24" s="7"/>
      <c r="L24" s="31">
        <f t="shared" si="0"/>
        <v>0</v>
      </c>
    </row>
    <row r="25" spans="2:12" s="4" customFormat="1" ht="45" x14ac:dyDescent="0.25">
      <c r="B25" s="32" t="s">
        <v>475</v>
      </c>
      <c r="C25" s="20" t="s">
        <v>444</v>
      </c>
      <c r="D25" s="7" t="s">
        <v>445</v>
      </c>
      <c r="E25" s="24">
        <v>22</v>
      </c>
      <c r="F25" s="9"/>
      <c r="G25" s="9"/>
      <c r="H25" s="9"/>
      <c r="I25" s="9"/>
      <c r="J25" s="7"/>
      <c r="K25" s="7"/>
      <c r="L25" s="31">
        <f t="shared" si="0"/>
        <v>0</v>
      </c>
    </row>
    <row r="26" spans="2:12" s="4" customFormat="1" ht="30" x14ac:dyDescent="0.25">
      <c r="B26" s="32" t="s">
        <v>476</v>
      </c>
      <c r="C26" s="20" t="s">
        <v>446</v>
      </c>
      <c r="D26" s="7" t="s">
        <v>369</v>
      </c>
      <c r="E26" s="9">
        <f>22+1.05*25</f>
        <v>48.25</v>
      </c>
      <c r="F26" s="9"/>
      <c r="G26" s="9"/>
      <c r="H26" s="9"/>
      <c r="I26" s="9"/>
      <c r="J26" s="7"/>
      <c r="K26" s="7"/>
      <c r="L26" s="31">
        <f t="shared" si="0"/>
        <v>0</v>
      </c>
    </row>
    <row r="27" spans="2:12" s="4" customFormat="1" ht="15.75" x14ac:dyDescent="0.25">
      <c r="B27" s="32" t="s">
        <v>477</v>
      </c>
      <c r="C27" s="20" t="s">
        <v>447</v>
      </c>
      <c r="D27" s="7" t="s">
        <v>369</v>
      </c>
      <c r="E27" s="9">
        <v>264</v>
      </c>
      <c r="F27" s="9"/>
      <c r="G27" s="9"/>
      <c r="H27" s="9"/>
      <c r="I27" s="9"/>
      <c r="J27" s="7"/>
      <c r="K27" s="7"/>
      <c r="L27" s="31">
        <f t="shared" si="0"/>
        <v>0</v>
      </c>
    </row>
    <row r="28" spans="2:12" s="4" customFormat="1" ht="15.75" x14ac:dyDescent="0.25">
      <c r="B28" s="32" t="s">
        <v>478</v>
      </c>
      <c r="C28" s="20" t="s">
        <v>387</v>
      </c>
      <c r="D28" s="7" t="s">
        <v>265</v>
      </c>
      <c r="E28" s="9">
        <v>48</v>
      </c>
      <c r="F28" s="9"/>
      <c r="G28" s="9"/>
      <c r="H28" s="9"/>
      <c r="I28" s="9"/>
      <c r="J28" s="7"/>
      <c r="K28" s="7"/>
      <c r="L28" s="31">
        <f t="shared" si="0"/>
        <v>0</v>
      </c>
    </row>
    <row r="29" spans="2:12" s="4" customFormat="1" ht="45" x14ac:dyDescent="0.25">
      <c r="B29" s="32" t="s">
        <v>479</v>
      </c>
      <c r="C29" s="20" t="s">
        <v>448</v>
      </c>
      <c r="D29" s="7" t="s">
        <v>98</v>
      </c>
      <c r="E29" s="24">
        <v>1</v>
      </c>
      <c r="F29" s="9"/>
      <c r="G29" s="9"/>
      <c r="H29" s="9"/>
      <c r="I29" s="9"/>
      <c r="J29" s="7"/>
      <c r="K29" s="7"/>
      <c r="L29" s="31">
        <f t="shared" si="0"/>
        <v>0</v>
      </c>
    </row>
    <row r="30" spans="2:12" s="4" customFormat="1" ht="15.75" x14ac:dyDescent="0.25">
      <c r="B30" s="32">
        <v>3.2</v>
      </c>
      <c r="C30" s="74" t="s">
        <v>449</v>
      </c>
      <c r="D30" s="7"/>
      <c r="E30" s="26"/>
      <c r="F30" s="9"/>
      <c r="G30" s="9"/>
      <c r="H30" s="9"/>
      <c r="I30" s="9"/>
      <c r="J30" s="7"/>
      <c r="K30" s="7"/>
      <c r="L30" s="31"/>
    </row>
    <row r="31" spans="2:12" s="4" customFormat="1" ht="15.75" x14ac:dyDescent="0.25">
      <c r="B31" s="73" t="s">
        <v>480</v>
      </c>
      <c r="C31" s="20" t="s">
        <v>436</v>
      </c>
      <c r="D31" s="7" t="s">
        <v>16</v>
      </c>
      <c r="E31" s="24">
        <v>28.2</v>
      </c>
      <c r="F31" s="9"/>
      <c r="G31" s="9"/>
      <c r="H31" s="9"/>
      <c r="I31" s="9"/>
      <c r="J31" s="7"/>
      <c r="K31" s="7"/>
      <c r="L31" s="31">
        <f t="shared" si="0"/>
        <v>0</v>
      </c>
    </row>
    <row r="32" spans="2:12" s="4" customFormat="1" ht="15.75" x14ac:dyDescent="0.25">
      <c r="B32" s="32" t="s">
        <v>481</v>
      </c>
      <c r="C32" s="20" t="s">
        <v>68</v>
      </c>
      <c r="D32" s="7" t="s">
        <v>18</v>
      </c>
      <c r="E32" s="9">
        <v>4.7</v>
      </c>
      <c r="F32" s="9"/>
      <c r="G32" s="9"/>
      <c r="H32" s="9"/>
      <c r="I32" s="9"/>
      <c r="J32" s="7"/>
      <c r="K32" s="7"/>
      <c r="L32" s="31">
        <f t="shared" si="0"/>
        <v>0</v>
      </c>
    </row>
    <row r="33" spans="2:12" s="4" customFormat="1" ht="15.75" x14ac:dyDescent="0.25">
      <c r="B33" s="32" t="s">
        <v>482</v>
      </c>
      <c r="C33" s="20" t="s">
        <v>304</v>
      </c>
      <c r="D33" s="7" t="s">
        <v>16</v>
      </c>
      <c r="E33" s="9">
        <v>16.8</v>
      </c>
      <c r="F33" s="9"/>
      <c r="G33" s="9"/>
      <c r="H33" s="9"/>
      <c r="I33" s="9"/>
      <c r="J33" s="7"/>
      <c r="K33" s="7"/>
      <c r="L33" s="31">
        <f t="shared" si="0"/>
        <v>0</v>
      </c>
    </row>
    <row r="34" spans="2:12" s="4" customFormat="1" ht="15.75" x14ac:dyDescent="0.25">
      <c r="B34" s="32" t="s">
        <v>483</v>
      </c>
      <c r="C34" s="20" t="s">
        <v>66</v>
      </c>
      <c r="D34" s="7" t="s">
        <v>19</v>
      </c>
      <c r="E34" s="26">
        <v>5.3999999999999999E-2</v>
      </c>
      <c r="F34" s="9"/>
      <c r="G34" s="9"/>
      <c r="H34" s="9"/>
      <c r="I34" s="9"/>
      <c r="J34" s="7"/>
      <c r="K34" s="7"/>
      <c r="L34" s="31">
        <f t="shared" si="0"/>
        <v>0</v>
      </c>
    </row>
    <row r="35" spans="2:12" s="4" customFormat="1" ht="15.75" x14ac:dyDescent="0.25">
      <c r="B35" s="32" t="s">
        <v>484</v>
      </c>
      <c r="C35" s="20" t="s">
        <v>454</v>
      </c>
      <c r="D35" s="7" t="s">
        <v>19</v>
      </c>
      <c r="E35" s="26">
        <v>0.82</v>
      </c>
      <c r="F35" s="9"/>
      <c r="G35" s="9"/>
      <c r="H35" s="9"/>
      <c r="I35" s="9"/>
      <c r="J35" s="7"/>
      <c r="K35" s="7"/>
      <c r="L35" s="31">
        <f t="shared" si="0"/>
        <v>0</v>
      </c>
    </row>
    <row r="36" spans="2:12" s="4" customFormat="1" ht="30" x14ac:dyDescent="0.25">
      <c r="B36" s="32" t="s">
        <v>485</v>
      </c>
      <c r="C36" s="20" t="s">
        <v>440</v>
      </c>
      <c r="D36" s="7" t="s">
        <v>35</v>
      </c>
      <c r="E36" s="26">
        <v>2.06</v>
      </c>
      <c r="F36" s="9"/>
      <c r="G36" s="9"/>
      <c r="H36" s="9"/>
      <c r="I36" s="9"/>
      <c r="J36" s="7"/>
      <c r="K36" s="7"/>
      <c r="L36" s="31">
        <f t="shared" si="0"/>
        <v>0</v>
      </c>
    </row>
    <row r="37" spans="2:12" s="4" customFormat="1" ht="15.75" x14ac:dyDescent="0.25">
      <c r="B37" s="32" t="s">
        <v>486</v>
      </c>
      <c r="C37" s="20" t="s">
        <v>439</v>
      </c>
      <c r="D37" s="7" t="s">
        <v>35</v>
      </c>
      <c r="E37" s="26">
        <v>0.69199999999999995</v>
      </c>
      <c r="F37" s="9"/>
      <c r="G37" s="9"/>
      <c r="H37" s="9"/>
      <c r="I37" s="9"/>
      <c r="J37" s="7"/>
      <c r="K37" s="7"/>
      <c r="L37" s="31">
        <f t="shared" si="0"/>
        <v>0</v>
      </c>
    </row>
    <row r="38" spans="2:12" s="4" customFormat="1" ht="15.75" x14ac:dyDescent="0.25">
      <c r="B38" s="32" t="s">
        <v>487</v>
      </c>
      <c r="C38" s="20" t="s">
        <v>441</v>
      </c>
      <c r="D38" s="7" t="s">
        <v>35</v>
      </c>
      <c r="E38" s="26">
        <v>1.425</v>
      </c>
      <c r="F38" s="9"/>
      <c r="G38" s="9"/>
      <c r="H38" s="9"/>
      <c r="I38" s="9"/>
      <c r="J38" s="7"/>
      <c r="K38" s="7"/>
      <c r="L38" s="31">
        <f t="shared" si="0"/>
        <v>0</v>
      </c>
    </row>
    <row r="39" spans="2:12" s="4" customFormat="1" ht="15.75" x14ac:dyDescent="0.25">
      <c r="B39" s="32" t="s">
        <v>488</v>
      </c>
      <c r="C39" s="20" t="s">
        <v>104</v>
      </c>
      <c r="D39" s="7" t="s">
        <v>98</v>
      </c>
      <c r="E39" s="9">
        <v>1</v>
      </c>
      <c r="F39" s="9"/>
      <c r="G39" s="9"/>
      <c r="H39" s="9"/>
      <c r="I39" s="9"/>
      <c r="J39" s="7"/>
      <c r="K39" s="7"/>
      <c r="L39" s="31">
        <f t="shared" si="0"/>
        <v>0</v>
      </c>
    </row>
    <row r="40" spans="2:12" s="4" customFormat="1" ht="15.75" x14ac:dyDescent="0.25">
      <c r="B40" s="32">
        <v>3.3</v>
      </c>
      <c r="C40" s="74" t="s">
        <v>458</v>
      </c>
      <c r="D40" s="7"/>
      <c r="E40" s="26"/>
      <c r="F40" s="9"/>
      <c r="G40" s="9"/>
      <c r="H40" s="9"/>
      <c r="I40" s="9"/>
      <c r="J40" s="7"/>
      <c r="K40" s="7"/>
      <c r="L40" s="31"/>
    </row>
    <row r="41" spans="2:12" s="4" customFormat="1" ht="15.75" x14ac:dyDescent="0.25">
      <c r="B41" s="32" t="s">
        <v>489</v>
      </c>
      <c r="C41" s="20" t="s">
        <v>436</v>
      </c>
      <c r="D41" s="7" t="s">
        <v>16</v>
      </c>
      <c r="E41" s="24">
        <v>28.2</v>
      </c>
      <c r="F41" s="9"/>
      <c r="G41" s="9"/>
      <c r="H41" s="9"/>
      <c r="I41" s="9"/>
      <c r="J41" s="7"/>
      <c r="K41" s="7"/>
      <c r="L41" s="31">
        <f t="shared" si="0"/>
        <v>0</v>
      </c>
    </row>
    <row r="42" spans="2:12" s="4" customFormat="1" ht="15.75" x14ac:dyDescent="0.25">
      <c r="B42" s="32" t="s">
        <v>490</v>
      </c>
      <c r="C42" s="20" t="s">
        <v>68</v>
      </c>
      <c r="D42" s="7" t="s">
        <v>18</v>
      </c>
      <c r="E42" s="9">
        <v>4.7</v>
      </c>
      <c r="F42" s="9"/>
      <c r="G42" s="9"/>
      <c r="H42" s="9"/>
      <c r="I42" s="9"/>
      <c r="J42" s="7"/>
      <c r="K42" s="7"/>
      <c r="L42" s="31">
        <f t="shared" si="0"/>
        <v>0</v>
      </c>
    </row>
    <row r="43" spans="2:12" s="4" customFormat="1" ht="15.75" x14ac:dyDescent="0.25">
      <c r="B43" s="32" t="s">
        <v>491</v>
      </c>
      <c r="C43" s="20" t="s">
        <v>304</v>
      </c>
      <c r="D43" s="7" t="s">
        <v>16</v>
      </c>
      <c r="E43" s="9">
        <v>16.8</v>
      </c>
      <c r="F43" s="9"/>
      <c r="G43" s="9"/>
      <c r="H43" s="9"/>
      <c r="I43" s="9"/>
      <c r="J43" s="7"/>
      <c r="K43" s="7"/>
      <c r="L43" s="31">
        <f t="shared" si="0"/>
        <v>0</v>
      </c>
    </row>
    <row r="44" spans="2:12" s="4" customFormat="1" ht="15.75" x14ac:dyDescent="0.25">
      <c r="B44" s="32" t="s">
        <v>492</v>
      </c>
      <c r="C44" s="20" t="s">
        <v>66</v>
      </c>
      <c r="D44" s="7" t="s">
        <v>19</v>
      </c>
      <c r="E44" s="26">
        <v>5.3999999999999999E-2</v>
      </c>
      <c r="F44" s="9"/>
      <c r="G44" s="9"/>
      <c r="H44" s="9"/>
      <c r="I44" s="9"/>
      <c r="J44" s="7"/>
      <c r="K44" s="7"/>
      <c r="L44" s="31">
        <f t="shared" si="0"/>
        <v>0</v>
      </c>
    </row>
    <row r="45" spans="2:12" s="4" customFormat="1" ht="15.75" x14ac:dyDescent="0.25">
      <c r="B45" s="32" t="s">
        <v>493</v>
      </c>
      <c r="C45" s="20" t="s">
        <v>454</v>
      </c>
      <c r="D45" s="7" t="s">
        <v>19</v>
      </c>
      <c r="E45" s="26">
        <v>0.82</v>
      </c>
      <c r="F45" s="9"/>
      <c r="G45" s="9"/>
      <c r="H45" s="9"/>
      <c r="I45" s="9"/>
      <c r="J45" s="7"/>
      <c r="K45" s="7"/>
      <c r="L45" s="31">
        <f t="shared" si="0"/>
        <v>0</v>
      </c>
    </row>
    <row r="46" spans="2:12" s="4" customFormat="1" ht="30" x14ac:dyDescent="0.25">
      <c r="B46" s="32" t="s">
        <v>494</v>
      </c>
      <c r="C46" s="20" t="s">
        <v>440</v>
      </c>
      <c r="D46" s="7" t="s">
        <v>35</v>
      </c>
      <c r="E46" s="26">
        <v>2.06</v>
      </c>
      <c r="F46" s="9"/>
      <c r="G46" s="9"/>
      <c r="H46" s="9"/>
      <c r="I46" s="9"/>
      <c r="J46" s="7"/>
      <c r="K46" s="7"/>
      <c r="L46" s="31">
        <f t="shared" si="0"/>
        <v>0</v>
      </c>
    </row>
    <row r="47" spans="2:12" s="4" customFormat="1" ht="15.75" x14ac:dyDescent="0.25">
      <c r="B47" s="32" t="s">
        <v>495</v>
      </c>
      <c r="C47" s="20" t="s">
        <v>439</v>
      </c>
      <c r="D47" s="7" t="s">
        <v>35</v>
      </c>
      <c r="E47" s="26">
        <v>0.69199999999999995</v>
      </c>
      <c r="F47" s="9"/>
      <c r="G47" s="9"/>
      <c r="H47" s="9"/>
      <c r="I47" s="9"/>
      <c r="J47" s="7"/>
      <c r="K47" s="7"/>
      <c r="L47" s="31">
        <f t="shared" si="0"/>
        <v>0</v>
      </c>
    </row>
    <row r="48" spans="2:12" s="4" customFormat="1" ht="15.75" x14ac:dyDescent="0.25">
      <c r="B48" s="32" t="s">
        <v>496</v>
      </c>
      <c r="C48" s="20" t="s">
        <v>441</v>
      </c>
      <c r="D48" s="7" t="s">
        <v>35</v>
      </c>
      <c r="E48" s="26">
        <v>2.3319999999999999</v>
      </c>
      <c r="F48" s="9"/>
      <c r="G48" s="9"/>
      <c r="H48" s="9"/>
      <c r="I48" s="9"/>
      <c r="J48" s="7"/>
      <c r="K48" s="7"/>
      <c r="L48" s="31">
        <f t="shared" si="0"/>
        <v>0</v>
      </c>
    </row>
    <row r="49" spans="2:12" s="4" customFormat="1" ht="15.75" x14ac:dyDescent="0.25">
      <c r="B49" s="32" t="s">
        <v>497</v>
      </c>
      <c r="C49" s="20" t="s">
        <v>104</v>
      </c>
      <c r="D49" s="7" t="s">
        <v>98</v>
      </c>
      <c r="E49" s="9">
        <v>1</v>
      </c>
      <c r="F49" s="9"/>
      <c r="G49" s="9"/>
      <c r="H49" s="9"/>
      <c r="I49" s="9"/>
      <c r="J49" s="7"/>
      <c r="K49" s="7"/>
      <c r="L49" s="31">
        <f t="shared" si="0"/>
        <v>0</v>
      </c>
    </row>
    <row r="50" spans="2:12" s="4" customFormat="1" ht="15.75" x14ac:dyDescent="0.25">
      <c r="B50" s="32">
        <v>3.4</v>
      </c>
      <c r="C50" s="19" t="s">
        <v>459</v>
      </c>
      <c r="D50" s="7"/>
      <c r="E50" s="24"/>
      <c r="F50" s="9"/>
      <c r="G50" s="9"/>
      <c r="H50" s="9"/>
      <c r="I50" s="9"/>
      <c r="J50" s="7"/>
      <c r="K50" s="7"/>
      <c r="L50" s="31"/>
    </row>
    <row r="51" spans="2:12" s="4" customFormat="1" ht="15.75" x14ac:dyDescent="0.25">
      <c r="B51" s="32" t="s">
        <v>498</v>
      </c>
      <c r="C51" s="20" t="s">
        <v>462</v>
      </c>
      <c r="D51" s="7" t="s">
        <v>35</v>
      </c>
      <c r="E51" s="26">
        <v>4.5999999999999999E-2</v>
      </c>
      <c r="F51" s="9"/>
      <c r="G51" s="9"/>
      <c r="H51" s="9"/>
      <c r="I51" s="9"/>
      <c r="J51" s="7"/>
      <c r="K51" s="7"/>
      <c r="L51" s="31">
        <f t="shared" si="0"/>
        <v>0</v>
      </c>
    </row>
    <row r="52" spans="2:12" s="4" customFormat="1" ht="15.75" x14ac:dyDescent="0.25">
      <c r="B52" s="32" t="s">
        <v>499</v>
      </c>
      <c r="C52" s="20" t="s">
        <v>461</v>
      </c>
      <c r="D52" s="7" t="s">
        <v>35</v>
      </c>
      <c r="E52" s="26">
        <v>9.0999999999999998E-2</v>
      </c>
      <c r="F52" s="9"/>
      <c r="G52" s="9"/>
      <c r="H52" s="9"/>
      <c r="I52" s="9"/>
      <c r="J52" s="7"/>
      <c r="K52" s="7"/>
      <c r="L52" s="31">
        <f t="shared" si="0"/>
        <v>0</v>
      </c>
    </row>
    <row r="53" spans="2:12" s="4" customFormat="1" ht="15.75" x14ac:dyDescent="0.25">
      <c r="B53" s="32" t="s">
        <v>500</v>
      </c>
      <c r="C53" s="20" t="s">
        <v>460</v>
      </c>
      <c r="D53" s="7" t="s">
        <v>35</v>
      </c>
      <c r="E53" s="26">
        <v>0.01</v>
      </c>
      <c r="F53" s="9"/>
      <c r="G53" s="9"/>
      <c r="H53" s="9"/>
      <c r="I53" s="9"/>
      <c r="J53" s="7"/>
      <c r="K53" s="7"/>
      <c r="L53" s="31">
        <f t="shared" si="0"/>
        <v>0</v>
      </c>
    </row>
    <row r="54" spans="2:12" s="4" customFormat="1" ht="15.75" x14ac:dyDescent="0.25">
      <c r="B54" s="32" t="s">
        <v>501</v>
      </c>
      <c r="C54" s="20" t="s">
        <v>104</v>
      </c>
      <c r="D54" s="7" t="s">
        <v>98</v>
      </c>
      <c r="E54" s="9">
        <v>1</v>
      </c>
      <c r="F54" s="9"/>
      <c r="G54" s="9"/>
      <c r="H54" s="9"/>
      <c r="I54" s="9"/>
      <c r="J54" s="7"/>
      <c r="K54" s="7"/>
      <c r="L54" s="31">
        <f t="shared" si="0"/>
        <v>0</v>
      </c>
    </row>
    <row r="55" spans="2:12" s="4" customFormat="1" ht="15.75" x14ac:dyDescent="0.25">
      <c r="B55" s="32">
        <v>3.5</v>
      </c>
      <c r="C55" s="19" t="s">
        <v>463</v>
      </c>
      <c r="D55" s="7"/>
      <c r="E55" s="24"/>
      <c r="F55" s="9"/>
      <c r="G55" s="9"/>
      <c r="H55" s="9"/>
      <c r="I55" s="9"/>
      <c r="J55" s="7"/>
      <c r="K55" s="7"/>
      <c r="L55" s="31"/>
    </row>
    <row r="56" spans="2:12" s="4" customFormat="1" ht="15.75" x14ac:dyDescent="0.25">
      <c r="B56" s="32" t="s">
        <v>502</v>
      </c>
      <c r="C56" s="20" t="s">
        <v>462</v>
      </c>
      <c r="D56" s="7" t="s">
        <v>35</v>
      </c>
      <c r="E56" s="26">
        <v>0.11799999999999999</v>
      </c>
      <c r="F56" s="9"/>
      <c r="G56" s="9"/>
      <c r="H56" s="9"/>
      <c r="I56" s="9"/>
      <c r="J56" s="7"/>
      <c r="K56" s="7"/>
      <c r="L56" s="31">
        <f t="shared" si="0"/>
        <v>0</v>
      </c>
    </row>
    <row r="57" spans="2:12" s="4" customFormat="1" ht="15.75" x14ac:dyDescent="0.25">
      <c r="B57" s="32" t="s">
        <v>503</v>
      </c>
      <c r="C57" s="20" t="s">
        <v>461</v>
      </c>
      <c r="D57" s="7" t="s">
        <v>35</v>
      </c>
      <c r="E57" s="26">
        <v>6.0999999999999999E-2</v>
      </c>
      <c r="F57" s="9"/>
      <c r="G57" s="9"/>
      <c r="H57" s="9"/>
      <c r="I57" s="9"/>
      <c r="J57" s="7"/>
      <c r="K57" s="7"/>
      <c r="L57" s="31">
        <f t="shared" si="0"/>
        <v>0</v>
      </c>
    </row>
    <row r="58" spans="2:12" s="4" customFormat="1" ht="15.75" x14ac:dyDescent="0.25">
      <c r="B58" s="32" t="s">
        <v>504</v>
      </c>
      <c r="C58" s="20" t="s">
        <v>460</v>
      </c>
      <c r="D58" s="7" t="s">
        <v>35</v>
      </c>
      <c r="E58" s="26">
        <v>3.1E-2</v>
      </c>
      <c r="F58" s="9"/>
      <c r="G58" s="9"/>
      <c r="H58" s="9"/>
      <c r="I58" s="9"/>
      <c r="J58" s="7"/>
      <c r="K58" s="7"/>
      <c r="L58" s="31">
        <f t="shared" si="0"/>
        <v>0</v>
      </c>
    </row>
    <row r="59" spans="2:12" s="4" customFormat="1" ht="15.75" x14ac:dyDescent="0.25">
      <c r="B59" s="32" t="s">
        <v>505</v>
      </c>
      <c r="C59" s="20" t="s">
        <v>104</v>
      </c>
      <c r="D59" s="7" t="s">
        <v>98</v>
      </c>
      <c r="E59" s="9">
        <v>1</v>
      </c>
      <c r="F59" s="9"/>
      <c r="G59" s="9"/>
      <c r="H59" s="9"/>
      <c r="I59" s="9"/>
      <c r="J59" s="7"/>
      <c r="K59" s="7"/>
      <c r="L59" s="31">
        <f t="shared" si="0"/>
        <v>0</v>
      </c>
    </row>
    <row r="60" spans="2:12" s="4" customFormat="1" ht="30" x14ac:dyDescent="0.25">
      <c r="B60" s="32">
        <v>3.6</v>
      </c>
      <c r="C60" s="76" t="s">
        <v>215</v>
      </c>
      <c r="D60" s="7" t="s">
        <v>19</v>
      </c>
      <c r="E60" s="24">
        <f>E21+E22+E23+E36+E37+E38+E46+E47+E48+E51+E52+E53+E56+E57+E58</f>
        <v>13.795000000000002</v>
      </c>
      <c r="F60" s="9"/>
      <c r="G60" s="9"/>
      <c r="H60" s="9"/>
      <c r="I60" s="9"/>
      <c r="J60" s="7"/>
      <c r="K60" s="7"/>
      <c r="L60" s="31">
        <f t="shared" si="0"/>
        <v>0</v>
      </c>
    </row>
    <row r="61" spans="2:12" s="4" customFormat="1" ht="45" x14ac:dyDescent="0.25">
      <c r="B61" s="32">
        <v>3.7</v>
      </c>
      <c r="C61" s="20" t="s">
        <v>444</v>
      </c>
      <c r="D61" s="7" t="s">
        <v>445</v>
      </c>
      <c r="E61" s="24">
        <v>92</v>
      </c>
      <c r="F61" s="9"/>
      <c r="G61" s="9"/>
      <c r="H61" s="9"/>
      <c r="I61" s="9"/>
      <c r="J61" s="7"/>
      <c r="K61" s="7"/>
      <c r="L61" s="31">
        <f t="shared" si="0"/>
        <v>0</v>
      </c>
    </row>
    <row r="62" spans="2:12" s="4" customFormat="1" ht="30" x14ac:dyDescent="0.25">
      <c r="B62" s="32" t="s">
        <v>506</v>
      </c>
      <c r="C62" s="20" t="s">
        <v>446</v>
      </c>
      <c r="D62" s="7" t="s">
        <v>369</v>
      </c>
      <c r="E62" s="24">
        <f>92+1.05*96</f>
        <v>192.8</v>
      </c>
      <c r="F62" s="9"/>
      <c r="G62" s="9"/>
      <c r="H62" s="9"/>
      <c r="I62" s="9"/>
      <c r="J62" s="7"/>
      <c r="K62" s="7"/>
      <c r="L62" s="31">
        <f t="shared" si="0"/>
        <v>0</v>
      </c>
    </row>
    <row r="63" spans="2:12" s="4" customFormat="1" ht="15.75" x14ac:dyDescent="0.25">
      <c r="B63" s="32" t="s">
        <v>507</v>
      </c>
      <c r="C63" s="20" t="s">
        <v>447</v>
      </c>
      <c r="D63" s="7" t="s">
        <v>369</v>
      </c>
      <c r="E63" s="24">
        <v>2208</v>
      </c>
      <c r="F63" s="9"/>
      <c r="G63" s="9"/>
      <c r="H63" s="9"/>
      <c r="I63" s="9"/>
      <c r="J63" s="7"/>
      <c r="K63" s="7"/>
      <c r="L63" s="31">
        <f t="shared" si="0"/>
        <v>0</v>
      </c>
    </row>
    <row r="64" spans="2:12" s="4" customFormat="1" ht="15.75" x14ac:dyDescent="0.25">
      <c r="B64" s="32" t="s">
        <v>508</v>
      </c>
      <c r="C64" s="20" t="s">
        <v>387</v>
      </c>
      <c r="D64" s="7" t="s">
        <v>265</v>
      </c>
      <c r="E64" s="24">
        <v>96</v>
      </c>
      <c r="F64" s="9"/>
      <c r="G64" s="9"/>
      <c r="H64" s="9"/>
      <c r="I64" s="9"/>
      <c r="J64" s="7"/>
      <c r="K64" s="7"/>
      <c r="L64" s="31">
        <f t="shared" si="0"/>
        <v>0</v>
      </c>
    </row>
    <row r="65" spans="2:12" s="4" customFormat="1" ht="30" x14ac:dyDescent="0.25">
      <c r="B65" s="32">
        <v>3.8</v>
      </c>
      <c r="C65" s="20" t="s">
        <v>464</v>
      </c>
      <c r="D65" s="7" t="s">
        <v>8</v>
      </c>
      <c r="E65" s="24">
        <v>184</v>
      </c>
      <c r="F65" s="9"/>
      <c r="G65" s="9"/>
      <c r="H65" s="9"/>
      <c r="I65" s="9"/>
      <c r="J65" s="7"/>
      <c r="K65" s="7"/>
      <c r="L65" s="31">
        <f t="shared" si="0"/>
        <v>0</v>
      </c>
    </row>
    <row r="66" spans="2:12" s="4" customFormat="1" ht="15.75" x14ac:dyDescent="0.25">
      <c r="B66" s="69">
        <v>4</v>
      </c>
      <c r="C66" s="18" t="s">
        <v>465</v>
      </c>
      <c r="D66" s="7"/>
      <c r="E66" s="26"/>
      <c r="F66" s="9"/>
      <c r="G66" s="9"/>
      <c r="H66" s="9"/>
      <c r="I66" s="9"/>
      <c r="J66" s="7"/>
      <c r="K66" s="7"/>
      <c r="L66" s="31"/>
    </row>
    <row r="67" spans="2:12" s="4" customFormat="1" ht="15.75" x14ac:dyDescent="0.25">
      <c r="B67" s="32">
        <v>4.0999999999999996</v>
      </c>
      <c r="C67" s="19" t="s">
        <v>466</v>
      </c>
      <c r="D67" s="7"/>
      <c r="E67" s="26"/>
      <c r="F67" s="9"/>
      <c r="G67" s="9"/>
      <c r="H67" s="9"/>
      <c r="I67" s="9"/>
      <c r="J67" s="7"/>
      <c r="K67" s="7"/>
      <c r="L67" s="31"/>
    </row>
    <row r="68" spans="2:12" s="4" customFormat="1" ht="60" x14ac:dyDescent="0.25">
      <c r="B68" s="32" t="s">
        <v>433</v>
      </c>
      <c r="C68" s="20" t="s">
        <v>301</v>
      </c>
      <c r="D68" s="7" t="s">
        <v>18</v>
      </c>
      <c r="E68" s="24">
        <v>600</v>
      </c>
      <c r="F68" s="9"/>
      <c r="G68" s="9"/>
      <c r="H68" s="9"/>
      <c r="I68" s="9"/>
      <c r="J68" s="7"/>
      <c r="K68" s="7"/>
      <c r="L68" s="31">
        <f t="shared" ref="L68:L130" si="1">G68+I68+K68</f>
        <v>0</v>
      </c>
    </row>
    <row r="69" spans="2:12" s="4" customFormat="1" ht="30" x14ac:dyDescent="0.25">
      <c r="B69" s="32" t="s">
        <v>434</v>
      </c>
      <c r="C69" s="20" t="s">
        <v>429</v>
      </c>
      <c r="D69" s="7" t="s">
        <v>8</v>
      </c>
      <c r="E69" s="24">
        <v>300</v>
      </c>
      <c r="F69" s="9"/>
      <c r="G69" s="9"/>
      <c r="H69" s="9"/>
      <c r="I69" s="9"/>
      <c r="J69" s="7"/>
      <c r="K69" s="7"/>
      <c r="L69" s="31">
        <f t="shared" si="1"/>
        <v>0</v>
      </c>
    </row>
    <row r="70" spans="2:12" s="4" customFormat="1" ht="30" x14ac:dyDescent="0.25">
      <c r="B70" s="39" t="s">
        <v>435</v>
      </c>
      <c r="C70" s="20" t="s">
        <v>85</v>
      </c>
      <c r="D70" s="7" t="s">
        <v>16</v>
      </c>
      <c r="E70" s="24">
        <v>400</v>
      </c>
      <c r="F70" s="9"/>
      <c r="G70" s="9"/>
      <c r="H70" s="9"/>
      <c r="I70" s="9"/>
      <c r="J70" s="7"/>
      <c r="K70" s="7"/>
      <c r="L70" s="31">
        <f t="shared" si="1"/>
        <v>0</v>
      </c>
    </row>
    <row r="71" spans="2:12" s="4" customFormat="1" ht="15.75" x14ac:dyDescent="0.25">
      <c r="B71" s="32" t="s">
        <v>437</v>
      </c>
      <c r="C71" s="20" t="s">
        <v>68</v>
      </c>
      <c r="D71" s="7" t="s">
        <v>16</v>
      </c>
      <c r="E71" s="26">
        <f>2.4+6.4</f>
        <v>8.8000000000000007</v>
      </c>
      <c r="F71" s="9"/>
      <c r="G71" s="9"/>
      <c r="H71" s="9"/>
      <c r="I71" s="9"/>
      <c r="J71" s="7"/>
      <c r="K71" s="7"/>
      <c r="L71" s="31">
        <f t="shared" si="1"/>
        <v>0</v>
      </c>
    </row>
    <row r="72" spans="2:12" s="4" customFormat="1" ht="15.75" x14ac:dyDescent="0.25">
      <c r="B72" s="39" t="s">
        <v>438</v>
      </c>
      <c r="C72" s="20" t="s">
        <v>69</v>
      </c>
      <c r="D72" s="7" t="s">
        <v>16</v>
      </c>
      <c r="E72" s="26">
        <f>19.5+58.1</f>
        <v>77.599999999999994</v>
      </c>
      <c r="F72" s="9"/>
      <c r="G72" s="9"/>
      <c r="H72" s="9"/>
      <c r="I72" s="9"/>
      <c r="J72" s="7"/>
      <c r="K72" s="7"/>
      <c r="L72" s="31">
        <f t="shared" si="1"/>
        <v>0</v>
      </c>
    </row>
    <row r="73" spans="2:12" s="4" customFormat="1" ht="15.75" x14ac:dyDescent="0.25">
      <c r="B73" s="32" t="s">
        <v>442</v>
      </c>
      <c r="C73" s="20" t="s">
        <v>66</v>
      </c>
      <c r="D73" s="7" t="s">
        <v>19</v>
      </c>
      <c r="E73" s="26">
        <v>3.7999999999999999E-2</v>
      </c>
      <c r="F73" s="9"/>
      <c r="G73" s="9"/>
      <c r="H73" s="9"/>
      <c r="I73" s="9"/>
      <c r="J73" s="7"/>
      <c r="K73" s="7"/>
      <c r="L73" s="31">
        <f t="shared" si="1"/>
        <v>0</v>
      </c>
    </row>
    <row r="74" spans="2:12" s="4" customFormat="1" ht="15.75" x14ac:dyDescent="0.25">
      <c r="B74" s="39" t="s">
        <v>443</v>
      </c>
      <c r="C74" s="20" t="s">
        <v>408</v>
      </c>
      <c r="D74" s="7" t="s">
        <v>19</v>
      </c>
      <c r="E74" s="26">
        <v>5.7160000000000002</v>
      </c>
      <c r="F74" s="9"/>
      <c r="G74" s="9"/>
      <c r="H74" s="9"/>
      <c r="I74" s="9"/>
      <c r="J74" s="7"/>
      <c r="K74" s="7"/>
      <c r="L74" s="31">
        <f t="shared" si="1"/>
        <v>0</v>
      </c>
    </row>
    <row r="75" spans="2:12" s="4" customFormat="1" ht="15.75" x14ac:dyDescent="0.25">
      <c r="B75" s="32">
        <v>4.2</v>
      </c>
      <c r="C75" s="19" t="s">
        <v>509</v>
      </c>
      <c r="D75" s="7"/>
      <c r="E75" s="26"/>
      <c r="F75" s="9"/>
      <c r="G75" s="9"/>
      <c r="H75" s="9"/>
      <c r="I75" s="9"/>
      <c r="J75" s="7"/>
      <c r="K75" s="7"/>
      <c r="L75" s="31"/>
    </row>
    <row r="76" spans="2:12" s="4" customFormat="1" ht="60" x14ac:dyDescent="0.25">
      <c r="B76" s="32" t="s">
        <v>450</v>
      </c>
      <c r="C76" s="20" t="s">
        <v>301</v>
      </c>
      <c r="D76" s="7" t="s">
        <v>18</v>
      </c>
      <c r="E76" s="24">
        <v>650</v>
      </c>
      <c r="F76" s="9"/>
      <c r="G76" s="9"/>
      <c r="H76" s="9"/>
      <c r="I76" s="9"/>
      <c r="J76" s="7"/>
      <c r="K76" s="7"/>
      <c r="L76" s="31">
        <f t="shared" si="1"/>
        <v>0</v>
      </c>
    </row>
    <row r="77" spans="2:12" s="4" customFormat="1" ht="30" x14ac:dyDescent="0.25">
      <c r="B77" s="32" t="s">
        <v>451</v>
      </c>
      <c r="C77" s="20" t="s">
        <v>429</v>
      </c>
      <c r="D77" s="7" t="s">
        <v>8</v>
      </c>
      <c r="E77" s="24">
        <v>360</v>
      </c>
      <c r="F77" s="9"/>
      <c r="G77" s="9"/>
      <c r="H77" s="9"/>
      <c r="I77" s="9"/>
      <c r="J77" s="7"/>
      <c r="K77" s="7"/>
      <c r="L77" s="31">
        <f t="shared" si="1"/>
        <v>0</v>
      </c>
    </row>
    <row r="78" spans="2:12" s="4" customFormat="1" ht="30" x14ac:dyDescent="0.25">
      <c r="B78" s="32" t="s">
        <v>452</v>
      </c>
      <c r="C78" s="20" t="s">
        <v>85</v>
      </c>
      <c r="D78" s="7" t="s">
        <v>16</v>
      </c>
      <c r="E78" s="24">
        <v>500</v>
      </c>
      <c r="F78" s="9"/>
      <c r="G78" s="9"/>
      <c r="H78" s="9"/>
      <c r="I78" s="9"/>
      <c r="J78" s="7"/>
      <c r="K78" s="7"/>
      <c r="L78" s="31">
        <f t="shared" si="1"/>
        <v>0</v>
      </c>
    </row>
    <row r="79" spans="2:12" s="4" customFormat="1" ht="15.75" x14ac:dyDescent="0.25">
      <c r="B79" s="32" t="s">
        <v>453</v>
      </c>
      <c r="C79" s="20" t="s">
        <v>68</v>
      </c>
      <c r="D79" s="7" t="s">
        <v>16</v>
      </c>
      <c r="E79" s="26">
        <f>1.5+1.4+0.6+2.4+1.5+0.9+0.8+0.8+1.2+0.7+0.9+0.9+0.8</f>
        <v>14.400000000000002</v>
      </c>
      <c r="F79" s="9"/>
      <c r="G79" s="9"/>
      <c r="H79" s="9"/>
      <c r="I79" s="9"/>
      <c r="J79" s="7"/>
      <c r="K79" s="7"/>
      <c r="L79" s="31">
        <f t="shared" si="1"/>
        <v>0</v>
      </c>
    </row>
    <row r="80" spans="2:12" s="4" customFormat="1" ht="15.75" x14ac:dyDescent="0.25">
      <c r="B80" s="32" t="s">
        <v>455</v>
      </c>
      <c r="C80" s="20" t="s">
        <v>69</v>
      </c>
      <c r="D80" s="7" t="s">
        <v>16</v>
      </c>
      <c r="E80" s="26">
        <f>13.2+11.9+5.2+21.4+13.2+8.4+6+5.5+8.3+5+8+7.6+6.6</f>
        <v>120.3</v>
      </c>
      <c r="F80" s="9"/>
      <c r="G80" s="9"/>
      <c r="H80" s="9"/>
      <c r="I80" s="9"/>
      <c r="J80" s="7"/>
      <c r="K80" s="7"/>
      <c r="L80" s="31">
        <f t="shared" si="1"/>
        <v>0</v>
      </c>
    </row>
    <row r="81" spans="2:12" s="4" customFormat="1" ht="15.75" x14ac:dyDescent="0.25">
      <c r="B81" s="32" t="s">
        <v>456</v>
      </c>
      <c r="C81" s="20" t="s">
        <v>66</v>
      </c>
      <c r="D81" s="7" t="s">
        <v>19</v>
      </c>
      <c r="E81" s="26">
        <v>0.108</v>
      </c>
      <c r="F81" s="9"/>
      <c r="G81" s="9"/>
      <c r="H81" s="9"/>
      <c r="I81" s="9"/>
      <c r="J81" s="7"/>
      <c r="K81" s="7"/>
      <c r="L81" s="31">
        <f t="shared" si="1"/>
        <v>0</v>
      </c>
    </row>
    <row r="82" spans="2:12" s="4" customFormat="1" ht="15.75" x14ac:dyDescent="0.25">
      <c r="B82" s="32" t="s">
        <v>457</v>
      </c>
      <c r="C82" s="20" t="s">
        <v>408</v>
      </c>
      <c r="D82" s="7" t="s">
        <v>19</v>
      </c>
      <c r="E82" s="26">
        <v>8.782</v>
      </c>
      <c r="F82" s="9"/>
      <c r="G82" s="9"/>
      <c r="H82" s="9"/>
      <c r="I82" s="9"/>
      <c r="J82" s="7"/>
      <c r="K82" s="7"/>
      <c r="L82" s="31">
        <f t="shared" si="1"/>
        <v>0</v>
      </c>
    </row>
    <row r="83" spans="2:12" s="4" customFormat="1" ht="15.75" x14ac:dyDescent="0.25">
      <c r="B83" s="69">
        <v>5</v>
      </c>
      <c r="C83" s="65" t="s">
        <v>510</v>
      </c>
      <c r="D83" s="7"/>
      <c r="E83" s="26"/>
      <c r="F83" s="9"/>
      <c r="G83" s="9"/>
      <c r="H83" s="9"/>
      <c r="I83" s="9"/>
      <c r="J83" s="7"/>
      <c r="K83" s="7"/>
      <c r="L83" s="31"/>
    </row>
    <row r="84" spans="2:12" s="4" customFormat="1" ht="60" x14ac:dyDescent="0.25">
      <c r="B84" s="32">
        <v>5.0999999999999996</v>
      </c>
      <c r="C84" s="20" t="s">
        <v>301</v>
      </c>
      <c r="D84" s="7" t="s">
        <v>18</v>
      </c>
      <c r="E84" s="24">
        <v>400</v>
      </c>
      <c r="F84" s="9"/>
      <c r="G84" s="9"/>
      <c r="H84" s="9"/>
      <c r="I84" s="9"/>
      <c r="J84" s="7"/>
      <c r="K84" s="7"/>
      <c r="L84" s="31">
        <f t="shared" si="1"/>
        <v>0</v>
      </c>
    </row>
    <row r="85" spans="2:12" s="4" customFormat="1" ht="30" x14ac:dyDescent="0.25">
      <c r="B85" s="70">
        <v>5.2</v>
      </c>
      <c r="C85" s="20" t="s">
        <v>511</v>
      </c>
      <c r="D85" s="7" t="s">
        <v>8</v>
      </c>
      <c r="E85" s="24">
        <v>170</v>
      </c>
      <c r="F85" s="9"/>
      <c r="G85" s="9"/>
      <c r="H85" s="9"/>
      <c r="I85" s="9"/>
      <c r="J85" s="7"/>
      <c r="K85" s="7"/>
      <c r="L85" s="31">
        <f t="shared" si="1"/>
        <v>0</v>
      </c>
    </row>
    <row r="86" spans="2:12" s="4" customFormat="1" ht="30" x14ac:dyDescent="0.25">
      <c r="B86" s="32">
        <v>5.3</v>
      </c>
      <c r="C86" s="20" t="s">
        <v>85</v>
      </c>
      <c r="D86" s="7" t="s">
        <v>16</v>
      </c>
      <c r="E86" s="26">
        <v>300</v>
      </c>
      <c r="F86" s="9"/>
      <c r="G86" s="9"/>
      <c r="H86" s="9"/>
      <c r="I86" s="9"/>
      <c r="J86" s="7"/>
      <c r="K86" s="7"/>
      <c r="L86" s="31">
        <f t="shared" si="1"/>
        <v>0</v>
      </c>
    </row>
    <row r="87" spans="2:12" s="4" customFormat="1" ht="15.75" x14ac:dyDescent="0.25">
      <c r="B87" s="70">
        <v>5.4</v>
      </c>
      <c r="C87" s="20" t="s">
        <v>68</v>
      </c>
      <c r="D87" s="7" t="s">
        <v>16</v>
      </c>
      <c r="E87" s="26">
        <f>1.9+1.4</f>
        <v>3.3</v>
      </c>
      <c r="F87" s="9"/>
      <c r="G87" s="9"/>
      <c r="H87" s="9"/>
      <c r="I87" s="9"/>
      <c r="J87" s="7"/>
      <c r="K87" s="7"/>
      <c r="L87" s="31">
        <f t="shared" si="1"/>
        <v>0</v>
      </c>
    </row>
    <row r="88" spans="2:12" s="4" customFormat="1" ht="15.75" x14ac:dyDescent="0.25">
      <c r="B88" s="32">
        <v>5.5</v>
      </c>
      <c r="C88" s="20" t="s">
        <v>512</v>
      </c>
      <c r="D88" s="7" t="s">
        <v>18</v>
      </c>
      <c r="E88" s="26">
        <f>21.5+13.8</f>
        <v>35.299999999999997</v>
      </c>
      <c r="F88" s="9"/>
      <c r="G88" s="9"/>
      <c r="H88" s="9"/>
      <c r="I88" s="9"/>
      <c r="J88" s="7"/>
      <c r="K88" s="7"/>
      <c r="L88" s="31">
        <f t="shared" si="1"/>
        <v>0</v>
      </c>
    </row>
    <row r="89" spans="2:12" s="4" customFormat="1" ht="15.75" x14ac:dyDescent="0.25">
      <c r="B89" s="70" t="s">
        <v>513</v>
      </c>
      <c r="C89" s="20" t="s">
        <v>66</v>
      </c>
      <c r="D89" s="7" t="s">
        <v>35</v>
      </c>
      <c r="E89" s="26">
        <v>0.125</v>
      </c>
      <c r="F89" s="9"/>
      <c r="G89" s="9"/>
      <c r="H89" s="9"/>
      <c r="I89" s="9"/>
      <c r="J89" s="7"/>
      <c r="K89" s="7"/>
      <c r="L89" s="31">
        <f t="shared" si="1"/>
        <v>0</v>
      </c>
    </row>
    <row r="90" spans="2:12" s="4" customFormat="1" ht="15.75" x14ac:dyDescent="0.25">
      <c r="B90" s="32" t="s">
        <v>514</v>
      </c>
      <c r="C90" s="20" t="s">
        <v>307</v>
      </c>
      <c r="D90" s="7" t="s">
        <v>35</v>
      </c>
      <c r="E90" s="26">
        <f>0.808+0.118+0.526+0.079</f>
        <v>1.5309999999999999</v>
      </c>
      <c r="F90" s="9"/>
      <c r="G90" s="9"/>
      <c r="H90" s="9"/>
      <c r="I90" s="9"/>
      <c r="J90" s="7"/>
      <c r="K90" s="7"/>
      <c r="L90" s="31">
        <f t="shared" si="1"/>
        <v>0</v>
      </c>
    </row>
    <row r="91" spans="2:12" s="4" customFormat="1" ht="15.75" x14ac:dyDescent="0.25">
      <c r="B91" s="70">
        <v>5.6</v>
      </c>
      <c r="C91" s="51" t="s">
        <v>515</v>
      </c>
      <c r="D91" s="7"/>
      <c r="E91" s="24"/>
      <c r="F91" s="9"/>
      <c r="G91" s="9"/>
      <c r="H91" s="9"/>
      <c r="I91" s="9"/>
      <c r="J91" s="7"/>
      <c r="K91" s="7"/>
      <c r="L91" s="31"/>
    </row>
    <row r="92" spans="2:12" s="4" customFormat="1" ht="15.75" x14ac:dyDescent="0.25">
      <c r="B92" s="32" t="s">
        <v>516</v>
      </c>
      <c r="C92" s="20" t="s">
        <v>518</v>
      </c>
      <c r="D92" s="7" t="s">
        <v>8</v>
      </c>
      <c r="E92" s="26">
        <f>39/0.2</f>
        <v>195</v>
      </c>
      <c r="F92" s="9"/>
      <c r="G92" s="9"/>
      <c r="H92" s="9"/>
      <c r="I92" s="9"/>
      <c r="J92" s="7"/>
      <c r="K92" s="7"/>
      <c r="L92" s="31">
        <f t="shared" si="1"/>
        <v>0</v>
      </c>
    </row>
    <row r="93" spans="2:12" s="4" customFormat="1" ht="15.75" x14ac:dyDescent="0.25">
      <c r="B93" s="32" t="s">
        <v>517</v>
      </c>
      <c r="C93" s="20" t="s">
        <v>69</v>
      </c>
      <c r="D93" s="7" t="s">
        <v>16</v>
      </c>
      <c r="E93" s="26">
        <v>39</v>
      </c>
      <c r="F93" s="9"/>
      <c r="G93" s="9"/>
      <c r="H93" s="9"/>
      <c r="I93" s="9"/>
      <c r="J93" s="7"/>
      <c r="K93" s="7"/>
      <c r="L93" s="31">
        <f t="shared" si="1"/>
        <v>0</v>
      </c>
    </row>
    <row r="94" spans="2:12" s="4" customFormat="1" ht="15.75" x14ac:dyDescent="0.25">
      <c r="B94" s="32" t="s">
        <v>519</v>
      </c>
      <c r="C94" s="20" t="s">
        <v>66</v>
      </c>
      <c r="D94" s="7" t="s">
        <v>19</v>
      </c>
      <c r="E94" s="26">
        <v>0.22900000000000001</v>
      </c>
      <c r="F94" s="9"/>
      <c r="G94" s="9"/>
      <c r="H94" s="9"/>
      <c r="I94" s="9"/>
      <c r="J94" s="7"/>
      <c r="K94" s="7"/>
      <c r="L94" s="31">
        <f t="shared" si="1"/>
        <v>0</v>
      </c>
    </row>
    <row r="95" spans="2:12" s="4" customFormat="1" ht="15.75" x14ac:dyDescent="0.25">
      <c r="B95" s="32" t="s">
        <v>520</v>
      </c>
      <c r="C95" s="20" t="s">
        <v>307</v>
      </c>
      <c r="D95" s="7" t="s">
        <v>19</v>
      </c>
      <c r="E95" s="26">
        <v>3.3380000000000001</v>
      </c>
      <c r="F95" s="9"/>
      <c r="G95" s="9"/>
      <c r="H95" s="9"/>
      <c r="I95" s="9"/>
      <c r="J95" s="7"/>
      <c r="K95" s="7"/>
      <c r="L95" s="31">
        <f t="shared" si="1"/>
        <v>0</v>
      </c>
    </row>
    <row r="96" spans="2:12" s="4" customFormat="1" ht="45" x14ac:dyDescent="0.25">
      <c r="B96" s="32">
        <v>5.7</v>
      </c>
      <c r="C96" s="20" t="s">
        <v>525</v>
      </c>
      <c r="D96" s="7" t="s">
        <v>98</v>
      </c>
      <c r="E96" s="24">
        <v>1</v>
      </c>
      <c r="F96" s="9"/>
      <c r="G96" s="9"/>
      <c r="H96" s="9"/>
      <c r="I96" s="9"/>
      <c r="J96" s="7"/>
      <c r="K96" s="7"/>
      <c r="L96" s="31">
        <f t="shared" si="1"/>
        <v>0</v>
      </c>
    </row>
    <row r="97" spans="2:12" s="4" customFormat="1" ht="30" x14ac:dyDescent="0.25">
      <c r="B97" s="39" t="s">
        <v>522</v>
      </c>
      <c r="C97" s="75" t="s">
        <v>521</v>
      </c>
      <c r="D97" s="7" t="s">
        <v>248</v>
      </c>
      <c r="E97" s="9">
        <v>4.28</v>
      </c>
      <c r="F97" s="9"/>
      <c r="G97" s="9"/>
      <c r="H97" s="9"/>
      <c r="I97" s="9"/>
      <c r="J97" s="7"/>
      <c r="K97" s="7"/>
      <c r="L97" s="31">
        <f t="shared" si="1"/>
        <v>0</v>
      </c>
    </row>
    <row r="98" spans="2:12" s="4" customFormat="1" ht="30" x14ac:dyDescent="0.25">
      <c r="B98" s="32">
        <v>5.8</v>
      </c>
      <c r="C98" s="20" t="s">
        <v>523</v>
      </c>
      <c r="D98" s="7" t="s">
        <v>445</v>
      </c>
      <c r="E98" s="9">
        <v>1</v>
      </c>
      <c r="F98" s="9"/>
      <c r="G98" s="9"/>
      <c r="H98" s="9"/>
      <c r="I98" s="9"/>
      <c r="J98" s="7"/>
      <c r="K98" s="7"/>
      <c r="L98" s="31">
        <f t="shared" si="1"/>
        <v>0</v>
      </c>
    </row>
    <row r="99" spans="2:12" s="4" customFormat="1" ht="30" x14ac:dyDescent="0.25">
      <c r="B99" s="69">
        <v>6</v>
      </c>
      <c r="C99" s="18" t="s">
        <v>524</v>
      </c>
      <c r="D99" s="7"/>
      <c r="E99" s="24"/>
      <c r="F99" s="9"/>
      <c r="G99" s="9"/>
      <c r="H99" s="9"/>
      <c r="I99" s="9"/>
      <c r="J99" s="7"/>
      <c r="K99" s="7"/>
      <c r="L99" s="31"/>
    </row>
    <row r="100" spans="2:12" s="4" customFormat="1" ht="45" x14ac:dyDescent="0.25">
      <c r="B100" s="32">
        <v>6.1</v>
      </c>
      <c r="C100" s="20" t="s">
        <v>526</v>
      </c>
      <c r="D100" s="7" t="s">
        <v>98</v>
      </c>
      <c r="E100" s="24">
        <v>10</v>
      </c>
      <c r="F100" s="9"/>
      <c r="G100" s="9"/>
      <c r="H100" s="9"/>
      <c r="I100" s="9"/>
      <c r="J100" s="7"/>
      <c r="K100" s="7"/>
      <c r="L100" s="31">
        <f t="shared" si="1"/>
        <v>0</v>
      </c>
    </row>
    <row r="101" spans="2:12" s="4" customFormat="1" ht="15.75" x14ac:dyDescent="0.25">
      <c r="B101" s="32">
        <v>6.2</v>
      </c>
      <c r="C101" s="20" t="s">
        <v>527</v>
      </c>
      <c r="D101" s="7" t="s">
        <v>265</v>
      </c>
      <c r="E101" s="24">
        <v>82</v>
      </c>
      <c r="F101" s="9"/>
      <c r="G101" s="9"/>
      <c r="H101" s="9"/>
      <c r="I101" s="9"/>
      <c r="J101" s="7"/>
      <c r="K101" s="7"/>
      <c r="L101" s="31">
        <f t="shared" si="1"/>
        <v>0</v>
      </c>
    </row>
    <row r="102" spans="2:12" s="4" customFormat="1" ht="15.75" x14ac:dyDescent="0.25">
      <c r="B102" s="32">
        <v>6.3</v>
      </c>
      <c r="C102" s="20" t="s">
        <v>528</v>
      </c>
      <c r="D102" s="7" t="s">
        <v>265</v>
      </c>
      <c r="E102" s="24">
        <v>71</v>
      </c>
      <c r="F102" s="9"/>
      <c r="G102" s="9"/>
      <c r="H102" s="9"/>
      <c r="I102" s="9"/>
      <c r="J102" s="7"/>
      <c r="K102" s="7"/>
      <c r="L102" s="31">
        <f t="shared" si="1"/>
        <v>0</v>
      </c>
    </row>
    <row r="103" spans="2:12" s="4" customFormat="1" ht="15.75" x14ac:dyDescent="0.25">
      <c r="B103" s="69">
        <v>7</v>
      </c>
      <c r="C103" s="18" t="s">
        <v>529</v>
      </c>
      <c r="D103" s="7"/>
      <c r="E103" s="24"/>
      <c r="F103" s="9"/>
      <c r="G103" s="9"/>
      <c r="H103" s="9"/>
      <c r="I103" s="9"/>
      <c r="J103" s="7"/>
      <c r="K103" s="7"/>
      <c r="L103" s="31">
        <f t="shared" si="1"/>
        <v>0</v>
      </c>
    </row>
    <row r="104" spans="2:12" s="4" customFormat="1" ht="15.75" x14ac:dyDescent="0.25">
      <c r="B104" s="70">
        <v>7.1</v>
      </c>
      <c r="C104" s="20" t="s">
        <v>530</v>
      </c>
      <c r="D104" s="7" t="s">
        <v>445</v>
      </c>
      <c r="E104" s="24">
        <f>155/0.2</f>
        <v>775</v>
      </c>
      <c r="F104" s="9"/>
      <c r="G104" s="9"/>
      <c r="H104" s="9"/>
      <c r="I104" s="9"/>
      <c r="J104" s="7"/>
      <c r="K104" s="7"/>
      <c r="L104" s="31">
        <f t="shared" si="1"/>
        <v>0</v>
      </c>
    </row>
    <row r="105" spans="2:12" s="4" customFormat="1" ht="15.75" x14ac:dyDescent="0.25">
      <c r="B105" s="32">
        <v>7.2</v>
      </c>
      <c r="C105" s="20" t="s">
        <v>531</v>
      </c>
      <c r="D105" s="7" t="s">
        <v>445</v>
      </c>
      <c r="E105" s="9">
        <f>8.21/0.2</f>
        <v>41.050000000000004</v>
      </c>
      <c r="F105" s="9"/>
      <c r="G105" s="9"/>
      <c r="H105" s="9"/>
      <c r="I105" s="9"/>
      <c r="J105" s="7"/>
      <c r="K105" s="7"/>
      <c r="L105" s="31">
        <f t="shared" si="1"/>
        <v>0</v>
      </c>
    </row>
    <row r="106" spans="2:12" s="4" customFormat="1" ht="15.75" x14ac:dyDescent="0.25">
      <c r="B106" s="32"/>
      <c r="C106" s="20" t="s">
        <v>532</v>
      </c>
      <c r="D106" s="7" t="s">
        <v>445</v>
      </c>
      <c r="E106" s="9">
        <f>20/0.15</f>
        <v>133.33333333333334</v>
      </c>
      <c r="F106" s="9"/>
      <c r="G106" s="9"/>
      <c r="H106" s="9"/>
      <c r="I106" s="9"/>
      <c r="J106" s="7"/>
      <c r="K106" s="7"/>
      <c r="L106" s="31">
        <f t="shared" si="1"/>
        <v>0</v>
      </c>
    </row>
    <row r="107" spans="2:12" s="4" customFormat="1" ht="15.75" x14ac:dyDescent="0.25">
      <c r="B107" s="69">
        <v>8</v>
      </c>
      <c r="C107" s="18" t="s">
        <v>533</v>
      </c>
      <c r="D107" s="7"/>
      <c r="E107" s="26"/>
      <c r="F107" s="9"/>
      <c r="G107" s="9"/>
      <c r="H107" s="9"/>
      <c r="I107" s="9"/>
      <c r="J107" s="7"/>
      <c r="K107" s="7"/>
      <c r="L107" s="31">
        <f t="shared" si="1"/>
        <v>0</v>
      </c>
    </row>
    <row r="108" spans="2:12" s="4" customFormat="1" ht="60" x14ac:dyDescent="0.25">
      <c r="B108" s="32">
        <v>8.1</v>
      </c>
      <c r="C108" s="20" t="s">
        <v>534</v>
      </c>
      <c r="D108" s="7" t="s">
        <v>16</v>
      </c>
      <c r="E108" s="24">
        <v>25</v>
      </c>
      <c r="F108" s="9"/>
      <c r="G108" s="9"/>
      <c r="H108" s="9"/>
      <c r="I108" s="9"/>
      <c r="J108" s="7"/>
      <c r="K108" s="7"/>
      <c r="L108" s="31">
        <f t="shared" si="1"/>
        <v>0</v>
      </c>
    </row>
    <row r="109" spans="2:12" s="4" customFormat="1" ht="30" x14ac:dyDescent="0.25">
      <c r="B109" s="32">
        <v>8.1999999999999993</v>
      </c>
      <c r="C109" s="20" t="s">
        <v>511</v>
      </c>
      <c r="D109" s="7" t="s">
        <v>8</v>
      </c>
      <c r="E109" s="24">
        <v>60</v>
      </c>
      <c r="F109" s="9"/>
      <c r="G109" s="9"/>
      <c r="H109" s="9"/>
      <c r="I109" s="9"/>
      <c r="J109" s="7"/>
      <c r="K109" s="7"/>
      <c r="L109" s="31">
        <f t="shared" si="1"/>
        <v>0</v>
      </c>
    </row>
    <row r="110" spans="2:12" s="4" customFormat="1" ht="30" x14ac:dyDescent="0.25">
      <c r="B110" s="32">
        <v>8.3000000000000007</v>
      </c>
      <c r="C110" s="20" t="s">
        <v>85</v>
      </c>
      <c r="D110" s="7" t="s">
        <v>16</v>
      </c>
      <c r="E110" s="24">
        <v>25</v>
      </c>
      <c r="F110" s="9"/>
      <c r="G110" s="9"/>
      <c r="H110" s="9"/>
      <c r="I110" s="9"/>
      <c r="J110" s="7"/>
      <c r="K110" s="7"/>
      <c r="L110" s="31">
        <f t="shared" si="1"/>
        <v>0</v>
      </c>
    </row>
    <row r="111" spans="2:12" s="4" customFormat="1" ht="15.75" x14ac:dyDescent="0.25">
      <c r="B111" s="32">
        <v>8.4</v>
      </c>
      <c r="C111" s="20" t="s">
        <v>68</v>
      </c>
      <c r="D111" s="7" t="s">
        <v>16</v>
      </c>
      <c r="E111" s="24">
        <v>5.7</v>
      </c>
      <c r="F111" s="9"/>
      <c r="G111" s="9"/>
      <c r="H111" s="9"/>
      <c r="I111" s="9"/>
      <c r="J111" s="7"/>
      <c r="K111" s="7"/>
      <c r="L111" s="31">
        <f t="shared" si="1"/>
        <v>0</v>
      </c>
    </row>
    <row r="112" spans="2:12" s="4" customFormat="1" ht="15.75" x14ac:dyDescent="0.25">
      <c r="B112" s="32">
        <v>8.5</v>
      </c>
      <c r="C112" s="20" t="s">
        <v>535</v>
      </c>
      <c r="D112" s="7" t="s">
        <v>16</v>
      </c>
      <c r="E112" s="9">
        <v>15.7</v>
      </c>
      <c r="F112" s="9"/>
      <c r="G112" s="9"/>
      <c r="H112" s="9"/>
      <c r="I112" s="9"/>
      <c r="J112" s="7"/>
      <c r="K112" s="7"/>
      <c r="L112" s="31">
        <f t="shared" si="1"/>
        <v>0</v>
      </c>
    </row>
    <row r="113" spans="2:12" s="4" customFormat="1" ht="15.75" x14ac:dyDescent="0.25">
      <c r="B113" s="32">
        <v>8.6</v>
      </c>
      <c r="C113" s="20" t="s">
        <v>66</v>
      </c>
      <c r="D113" s="7" t="s">
        <v>19</v>
      </c>
      <c r="E113" s="26">
        <v>1.0999999999999999E-2</v>
      </c>
      <c r="F113" s="9"/>
      <c r="G113" s="9"/>
      <c r="H113" s="9"/>
      <c r="I113" s="9"/>
      <c r="J113" s="7"/>
      <c r="K113" s="7"/>
      <c r="L113" s="31">
        <f t="shared" si="1"/>
        <v>0</v>
      </c>
    </row>
    <row r="114" spans="2:12" s="4" customFormat="1" ht="15.75" x14ac:dyDescent="0.25">
      <c r="B114" s="32">
        <v>8.7000000000000099</v>
      </c>
      <c r="C114" s="20" t="s">
        <v>536</v>
      </c>
      <c r="D114" s="7" t="s">
        <v>19</v>
      </c>
      <c r="E114" s="26">
        <v>1.1659999999999999</v>
      </c>
      <c r="F114" s="9"/>
      <c r="G114" s="9"/>
      <c r="H114" s="9"/>
      <c r="I114" s="9"/>
      <c r="J114" s="7"/>
      <c r="K114" s="7"/>
      <c r="L114" s="31">
        <f t="shared" si="1"/>
        <v>0</v>
      </c>
    </row>
    <row r="115" spans="2:12" s="4" customFormat="1" ht="45" x14ac:dyDescent="0.25">
      <c r="B115" s="32">
        <v>8.8000000000000007</v>
      </c>
      <c r="C115" s="20" t="s">
        <v>537</v>
      </c>
      <c r="D115" s="7" t="s">
        <v>98</v>
      </c>
      <c r="E115" s="24">
        <v>1</v>
      </c>
      <c r="F115" s="9"/>
      <c r="G115" s="9"/>
      <c r="H115" s="9"/>
      <c r="I115" s="9"/>
      <c r="J115" s="7"/>
      <c r="K115" s="7"/>
      <c r="L115" s="31">
        <f t="shared" si="1"/>
        <v>0</v>
      </c>
    </row>
    <row r="116" spans="2:12" s="4" customFormat="1" ht="30" x14ac:dyDescent="0.25">
      <c r="B116" s="32" t="s">
        <v>538</v>
      </c>
      <c r="C116" s="76" t="s">
        <v>215</v>
      </c>
      <c r="D116" s="7" t="s">
        <v>19</v>
      </c>
      <c r="E116" s="26">
        <v>0.11899999999999999</v>
      </c>
      <c r="F116" s="9"/>
      <c r="G116" s="9"/>
      <c r="H116" s="9"/>
      <c r="I116" s="9"/>
      <c r="J116" s="7"/>
      <c r="K116" s="7"/>
      <c r="L116" s="31">
        <f t="shared" si="1"/>
        <v>0</v>
      </c>
    </row>
    <row r="117" spans="2:12" s="4" customFormat="1" ht="15.75" x14ac:dyDescent="0.25">
      <c r="B117" s="70">
        <v>8.9</v>
      </c>
      <c r="C117" s="71" t="s">
        <v>539</v>
      </c>
      <c r="D117" s="7" t="s">
        <v>16</v>
      </c>
      <c r="E117" s="9">
        <v>0.18</v>
      </c>
      <c r="F117" s="9"/>
      <c r="G117" s="9"/>
      <c r="H117" s="9"/>
      <c r="I117" s="9"/>
      <c r="J117" s="7"/>
      <c r="K117" s="7"/>
      <c r="L117" s="31">
        <f t="shared" si="1"/>
        <v>0</v>
      </c>
    </row>
    <row r="118" spans="2:12" s="4" customFormat="1" ht="15.75" x14ac:dyDescent="0.25">
      <c r="B118" s="39">
        <v>8.1</v>
      </c>
      <c r="C118" s="71" t="s">
        <v>540</v>
      </c>
      <c r="D118" s="7" t="s">
        <v>16</v>
      </c>
      <c r="E118" s="9">
        <v>0.42</v>
      </c>
      <c r="F118" s="9"/>
      <c r="G118" s="9"/>
      <c r="H118" s="9"/>
      <c r="I118" s="9"/>
      <c r="J118" s="7"/>
      <c r="K118" s="7"/>
      <c r="L118" s="31">
        <f t="shared" si="1"/>
        <v>0</v>
      </c>
    </row>
    <row r="119" spans="2:12" s="4" customFormat="1" ht="15.75" x14ac:dyDescent="0.25">
      <c r="B119" s="32" t="s">
        <v>541</v>
      </c>
      <c r="C119" s="20" t="s">
        <v>75</v>
      </c>
      <c r="D119" s="7" t="s">
        <v>19</v>
      </c>
      <c r="E119" s="26">
        <v>3.5999999999999997E-2</v>
      </c>
      <c r="F119" s="9"/>
      <c r="G119" s="9"/>
      <c r="H119" s="9"/>
      <c r="I119" s="9"/>
      <c r="J119" s="7"/>
      <c r="K119" s="7"/>
      <c r="L119" s="31">
        <f t="shared" si="1"/>
        <v>0</v>
      </c>
    </row>
    <row r="120" spans="2:12" s="4" customFormat="1" ht="45" x14ac:dyDescent="0.25">
      <c r="B120" s="32">
        <v>8.11</v>
      </c>
      <c r="C120" s="20" t="s">
        <v>542</v>
      </c>
      <c r="D120" s="7" t="s">
        <v>445</v>
      </c>
      <c r="E120" s="24">
        <v>38</v>
      </c>
      <c r="F120" s="9"/>
      <c r="G120" s="9"/>
      <c r="H120" s="9"/>
      <c r="I120" s="9"/>
      <c r="J120" s="7"/>
      <c r="K120" s="7"/>
      <c r="L120" s="31">
        <f t="shared" si="1"/>
        <v>0</v>
      </c>
    </row>
    <row r="121" spans="2:12" s="4" customFormat="1" ht="30" x14ac:dyDescent="0.25">
      <c r="B121" s="32" t="s">
        <v>545</v>
      </c>
      <c r="C121" s="20" t="s">
        <v>446</v>
      </c>
      <c r="D121" s="7" t="s">
        <v>369</v>
      </c>
      <c r="E121" s="9">
        <f>76+0.75*51</f>
        <v>114.25</v>
      </c>
      <c r="F121" s="9"/>
      <c r="G121" s="9"/>
      <c r="H121" s="9"/>
      <c r="I121" s="9"/>
      <c r="J121" s="7"/>
      <c r="K121" s="7"/>
      <c r="L121" s="31">
        <f t="shared" si="1"/>
        <v>0</v>
      </c>
    </row>
    <row r="122" spans="2:12" s="4" customFormat="1" ht="15.75" x14ac:dyDescent="0.25">
      <c r="B122" s="32" t="s">
        <v>546</v>
      </c>
      <c r="C122" s="20" t="s">
        <v>543</v>
      </c>
      <c r="D122" s="7" t="s">
        <v>265</v>
      </c>
      <c r="E122" s="24">
        <v>51</v>
      </c>
      <c r="F122" s="9"/>
      <c r="G122" s="9"/>
      <c r="H122" s="9"/>
      <c r="I122" s="9"/>
      <c r="J122" s="7"/>
      <c r="K122" s="7"/>
      <c r="L122" s="31">
        <f t="shared" si="1"/>
        <v>0</v>
      </c>
    </row>
    <row r="123" spans="2:12" s="4" customFormat="1" ht="15.75" x14ac:dyDescent="0.25">
      <c r="B123" s="32" t="s">
        <v>547</v>
      </c>
      <c r="C123" s="20" t="s">
        <v>544</v>
      </c>
      <c r="D123" s="7" t="s">
        <v>265</v>
      </c>
      <c r="E123" s="24">
        <v>204</v>
      </c>
      <c r="F123" s="9"/>
      <c r="G123" s="9"/>
      <c r="H123" s="9"/>
      <c r="I123" s="9"/>
      <c r="J123" s="7"/>
      <c r="K123" s="7"/>
      <c r="L123" s="31">
        <f t="shared" si="1"/>
        <v>0</v>
      </c>
    </row>
    <row r="124" spans="2:12" s="4" customFormat="1" ht="45" x14ac:dyDescent="0.25">
      <c r="B124" s="32">
        <v>8.1199999999999992</v>
      </c>
      <c r="C124" s="20" t="s">
        <v>551</v>
      </c>
      <c r="D124" s="7" t="s">
        <v>445</v>
      </c>
      <c r="E124" s="24">
        <v>8</v>
      </c>
      <c r="F124" s="9"/>
      <c r="G124" s="9"/>
      <c r="H124" s="9"/>
      <c r="I124" s="9"/>
      <c r="J124" s="7"/>
      <c r="K124" s="7"/>
      <c r="L124" s="31">
        <f t="shared" si="1"/>
        <v>0</v>
      </c>
    </row>
    <row r="125" spans="2:12" s="4" customFormat="1" ht="30" x14ac:dyDescent="0.25">
      <c r="B125" s="32" t="s">
        <v>548</v>
      </c>
      <c r="C125" s="20" t="s">
        <v>446</v>
      </c>
      <c r="D125" s="7" t="s">
        <v>369</v>
      </c>
      <c r="E125" s="9">
        <f>7.1+1.05*14</f>
        <v>21.8</v>
      </c>
      <c r="F125" s="9"/>
      <c r="G125" s="9"/>
      <c r="H125" s="9"/>
      <c r="I125" s="9"/>
      <c r="J125" s="7"/>
      <c r="K125" s="7"/>
      <c r="L125" s="31">
        <f t="shared" si="1"/>
        <v>0</v>
      </c>
    </row>
    <row r="126" spans="2:12" s="4" customFormat="1" ht="30" x14ac:dyDescent="0.25">
      <c r="B126" s="32" t="s">
        <v>549</v>
      </c>
      <c r="C126" s="20" t="s">
        <v>552</v>
      </c>
      <c r="D126" s="7" t="s">
        <v>369</v>
      </c>
      <c r="E126" s="24">
        <v>8</v>
      </c>
      <c r="F126" s="9"/>
      <c r="G126" s="9"/>
      <c r="H126" s="9"/>
      <c r="I126" s="9"/>
      <c r="J126" s="7"/>
      <c r="K126" s="7"/>
      <c r="L126" s="31">
        <f t="shared" si="1"/>
        <v>0</v>
      </c>
    </row>
    <row r="127" spans="2:12" s="4" customFormat="1" ht="15.75" x14ac:dyDescent="0.25">
      <c r="B127" s="32" t="s">
        <v>550</v>
      </c>
      <c r="C127" s="20" t="s">
        <v>447</v>
      </c>
      <c r="D127" s="7" t="s">
        <v>369</v>
      </c>
      <c r="E127" s="24">
        <v>71</v>
      </c>
      <c r="F127" s="9"/>
      <c r="G127" s="9"/>
      <c r="H127" s="9"/>
      <c r="I127" s="9"/>
      <c r="J127" s="7"/>
      <c r="K127" s="7"/>
      <c r="L127" s="31">
        <f t="shared" si="1"/>
        <v>0</v>
      </c>
    </row>
    <row r="128" spans="2:12" s="4" customFormat="1" ht="15.75" x14ac:dyDescent="0.25">
      <c r="B128" s="32" t="s">
        <v>553</v>
      </c>
      <c r="C128" s="20" t="s">
        <v>387</v>
      </c>
      <c r="D128" s="7" t="s">
        <v>265</v>
      </c>
      <c r="E128" s="26">
        <v>96</v>
      </c>
      <c r="F128" s="9"/>
      <c r="G128" s="9"/>
      <c r="H128" s="9"/>
      <c r="I128" s="9"/>
      <c r="J128" s="7"/>
      <c r="K128" s="7"/>
      <c r="L128" s="31">
        <f t="shared" si="1"/>
        <v>0</v>
      </c>
    </row>
    <row r="129" spans="2:12" s="4" customFormat="1" ht="30" x14ac:dyDescent="0.25">
      <c r="B129" s="32">
        <v>8.1300000000000008</v>
      </c>
      <c r="C129" s="20" t="s">
        <v>554</v>
      </c>
      <c r="D129" s="7" t="s">
        <v>445</v>
      </c>
      <c r="E129" s="24">
        <v>11</v>
      </c>
      <c r="F129" s="9"/>
      <c r="G129" s="9"/>
      <c r="H129" s="9"/>
      <c r="I129" s="9"/>
      <c r="J129" s="7"/>
      <c r="K129" s="7"/>
      <c r="L129" s="31">
        <f t="shared" si="1"/>
        <v>0</v>
      </c>
    </row>
    <row r="130" spans="2:12" s="4" customFormat="1" ht="15.75" x14ac:dyDescent="0.25">
      <c r="B130" s="39">
        <v>8.14</v>
      </c>
      <c r="C130" s="71" t="s">
        <v>395</v>
      </c>
      <c r="D130" s="7" t="s">
        <v>248</v>
      </c>
      <c r="E130" s="24">
        <v>8</v>
      </c>
      <c r="F130" s="9"/>
      <c r="G130" s="9"/>
      <c r="H130" s="9"/>
      <c r="I130" s="9"/>
      <c r="J130" s="7"/>
      <c r="K130" s="7"/>
      <c r="L130" s="31">
        <f t="shared" si="1"/>
        <v>0</v>
      </c>
    </row>
    <row r="131" spans="2:12" s="4" customFormat="1" ht="15.75" x14ac:dyDescent="0.25">
      <c r="B131" s="69">
        <v>9</v>
      </c>
      <c r="C131" s="18" t="s">
        <v>558</v>
      </c>
      <c r="D131" s="7"/>
      <c r="E131" s="26"/>
      <c r="F131" s="9"/>
      <c r="G131" s="9"/>
      <c r="H131" s="9"/>
      <c r="I131" s="9"/>
      <c r="J131" s="7"/>
      <c r="K131" s="7"/>
      <c r="L131" s="31"/>
    </row>
    <row r="132" spans="2:12" s="4" customFormat="1" ht="30" x14ac:dyDescent="0.25">
      <c r="B132" s="32">
        <v>9.1</v>
      </c>
      <c r="C132" s="20" t="s">
        <v>555</v>
      </c>
      <c r="D132" s="7" t="s">
        <v>445</v>
      </c>
      <c r="E132" s="26">
        <v>23</v>
      </c>
      <c r="F132" s="9"/>
      <c r="G132" s="9"/>
      <c r="H132" s="9"/>
      <c r="I132" s="9"/>
      <c r="J132" s="7"/>
      <c r="K132" s="7"/>
      <c r="L132" s="31">
        <f t="shared" ref="L132:L133" si="2">G132+I132+K132</f>
        <v>0</v>
      </c>
    </row>
    <row r="133" spans="2:12" s="4" customFormat="1" ht="15.75" x14ac:dyDescent="0.25">
      <c r="B133" s="32" t="s">
        <v>556</v>
      </c>
      <c r="C133" s="20" t="s">
        <v>557</v>
      </c>
      <c r="D133" s="7" t="s">
        <v>18</v>
      </c>
      <c r="E133" s="26">
        <v>0.32400000000000001</v>
      </c>
      <c r="F133" s="9"/>
      <c r="G133" s="9"/>
      <c r="H133" s="9"/>
      <c r="I133" s="9"/>
      <c r="J133" s="7"/>
      <c r="K133" s="7"/>
      <c r="L133" s="31">
        <f t="shared" si="2"/>
        <v>0</v>
      </c>
    </row>
    <row r="134" spans="2:12" ht="18" x14ac:dyDescent="0.25">
      <c r="B134" s="32"/>
      <c r="C134" s="21" t="s">
        <v>6</v>
      </c>
      <c r="D134" s="7"/>
      <c r="E134" s="24"/>
      <c r="F134" s="7"/>
      <c r="G134" s="12">
        <f>SUM(G6:G133)</f>
        <v>0</v>
      </c>
      <c r="H134" s="7"/>
      <c r="I134" s="12">
        <f>SUM(I6:I133)</f>
        <v>0</v>
      </c>
      <c r="J134" s="7"/>
      <c r="K134" s="9"/>
      <c r="L134" s="33">
        <f>SUM(L6:L133)</f>
        <v>0</v>
      </c>
    </row>
    <row r="135" spans="2:12" ht="18" x14ac:dyDescent="0.25">
      <c r="B135" s="32"/>
      <c r="C135" s="27" t="s">
        <v>21</v>
      </c>
      <c r="D135" s="28" t="s">
        <v>60</v>
      </c>
      <c r="E135" s="24"/>
      <c r="F135" s="8"/>
      <c r="G135" s="8" t="s">
        <v>1</v>
      </c>
      <c r="H135" s="10"/>
      <c r="I135" s="8"/>
      <c r="J135" s="8"/>
      <c r="K135" s="8"/>
      <c r="L135" s="31"/>
    </row>
    <row r="136" spans="2:12" ht="18" x14ac:dyDescent="0.25">
      <c r="B136" s="32"/>
      <c r="C136" s="22" t="s">
        <v>6</v>
      </c>
      <c r="D136" s="8"/>
      <c r="E136" s="24"/>
      <c r="F136" s="8"/>
      <c r="G136" s="8"/>
      <c r="H136" s="10"/>
      <c r="I136" s="8"/>
      <c r="J136" s="8"/>
      <c r="K136" s="8"/>
      <c r="L136" s="33">
        <f>L134+L135</f>
        <v>0</v>
      </c>
    </row>
    <row r="137" spans="2:12" ht="18" x14ac:dyDescent="0.25">
      <c r="B137" s="32"/>
      <c r="C137" s="27" t="s">
        <v>22</v>
      </c>
      <c r="D137" s="28" t="s">
        <v>60</v>
      </c>
      <c r="E137" s="24"/>
      <c r="F137" s="8"/>
      <c r="G137" s="8"/>
      <c r="H137" s="10" t="s">
        <v>1</v>
      </c>
      <c r="I137" s="8"/>
      <c r="J137" s="8"/>
      <c r="K137" s="8"/>
      <c r="L137" s="31"/>
    </row>
    <row r="138" spans="2:12" ht="18" x14ac:dyDescent="0.25">
      <c r="B138" s="32"/>
      <c r="C138" s="22" t="s">
        <v>6</v>
      </c>
      <c r="D138" s="8"/>
      <c r="E138" s="24"/>
      <c r="F138" s="8"/>
      <c r="G138" s="8"/>
      <c r="H138" s="10"/>
      <c r="I138" s="8"/>
      <c r="J138" s="8"/>
      <c r="K138" s="8"/>
      <c r="L138" s="33">
        <f>L136+L137</f>
        <v>0</v>
      </c>
    </row>
    <row r="139" spans="2:12" ht="15.75" x14ac:dyDescent="0.25">
      <c r="B139" s="32"/>
      <c r="C139" s="27" t="s">
        <v>2</v>
      </c>
      <c r="D139" s="28">
        <v>0.18</v>
      </c>
      <c r="E139" s="24"/>
      <c r="F139" s="7"/>
      <c r="G139" s="7"/>
      <c r="H139" s="7"/>
      <c r="I139" s="7"/>
      <c r="J139" s="7"/>
      <c r="K139" s="7"/>
      <c r="L139" s="31">
        <f>L138*D139</f>
        <v>0</v>
      </c>
    </row>
    <row r="140" spans="2:12" ht="16.5" thickBot="1" x14ac:dyDescent="0.3">
      <c r="B140" s="34"/>
      <c r="C140" s="35" t="s">
        <v>3</v>
      </c>
      <c r="D140" s="36"/>
      <c r="E140" s="37"/>
      <c r="F140" s="36"/>
      <c r="G140" s="36"/>
      <c r="H140" s="36"/>
      <c r="I140" s="36"/>
      <c r="J140" s="36"/>
      <c r="K140" s="36"/>
      <c r="L140" s="38">
        <f>L138+L139</f>
        <v>0</v>
      </c>
    </row>
    <row r="141" spans="2:12" s="5" customFormat="1" ht="15.75" x14ac:dyDescent="0.25">
      <c r="B141" s="3"/>
      <c r="C141" s="59"/>
      <c r="D141" s="59"/>
      <c r="E141" s="25"/>
      <c r="F141" s="11"/>
      <c r="G141" s="11"/>
      <c r="H141" s="11"/>
      <c r="I141" s="6"/>
      <c r="J141" s="59"/>
      <c r="K141" s="59"/>
      <c r="L141" s="59"/>
    </row>
  </sheetData>
  <mergeCells count="11">
    <mergeCell ref="C141:D141"/>
    <mergeCell ref="J141:L141"/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honeticPr fontId="16" type="noConversion"/>
  <pageMargins left="0.84" right="0.25" top="0.75" bottom="0.2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AE74-9C50-418A-9870-09D2ABB9C4B8}">
  <dimension ref="A1:Z24"/>
  <sheetViews>
    <sheetView zoomScale="85" zoomScaleNormal="85" workbookViewId="0">
      <selection activeCell="L10" sqref="L10"/>
    </sheetView>
  </sheetViews>
  <sheetFormatPr defaultRowHeight="15" x14ac:dyDescent="0.25"/>
  <cols>
    <col min="1" max="1" width="1.85546875" style="3" customWidth="1"/>
    <col min="2" max="2" width="6.5703125" style="3" customWidth="1"/>
    <col min="3" max="3" width="59.140625" style="17" customWidth="1"/>
    <col min="4" max="4" width="13.7109375" style="3" customWidth="1"/>
    <col min="5" max="5" width="11.28515625" style="23" customWidth="1"/>
    <col min="6" max="6" width="11.5703125" style="3" customWidth="1"/>
    <col min="7" max="7" width="9.7109375" style="3" customWidth="1"/>
    <col min="8" max="8" width="10.7109375" style="3" customWidth="1"/>
    <col min="9" max="9" width="10.28515625" style="3" customWidth="1"/>
    <col min="10" max="10" width="11.28515625" style="3" customWidth="1"/>
    <col min="11" max="11" width="10.42578125" style="3" customWidth="1"/>
    <col min="12" max="12" width="13.28515625" style="3" customWidth="1"/>
    <col min="13" max="249" width="9.140625" style="3"/>
    <col min="250" max="250" width="3.5703125" style="3" customWidth="1"/>
    <col min="251" max="251" width="61.28515625" style="3" customWidth="1"/>
    <col min="252" max="252" width="8.7109375" style="3" customWidth="1"/>
    <col min="253" max="253" width="6.42578125" style="3" customWidth="1"/>
    <col min="254" max="254" width="7.5703125" style="3" customWidth="1"/>
    <col min="255" max="255" width="10.28515625" style="3" customWidth="1"/>
    <col min="256" max="256" width="6.7109375" style="3" customWidth="1"/>
    <col min="257" max="257" width="9.7109375" style="3" customWidth="1"/>
    <col min="258" max="258" width="7.7109375" style="3" customWidth="1"/>
    <col min="259" max="259" width="8.42578125" style="3" customWidth="1"/>
    <col min="260" max="260" width="12.42578125" style="3" customWidth="1"/>
    <col min="261" max="505" width="9.140625" style="3"/>
    <col min="506" max="506" width="3.5703125" style="3" customWidth="1"/>
    <col min="507" max="507" width="61.28515625" style="3" customWidth="1"/>
    <col min="508" max="508" width="8.7109375" style="3" customWidth="1"/>
    <col min="509" max="509" width="6.42578125" style="3" customWidth="1"/>
    <col min="510" max="510" width="7.5703125" style="3" customWidth="1"/>
    <col min="511" max="511" width="10.28515625" style="3" customWidth="1"/>
    <col min="512" max="512" width="6.7109375" style="3" customWidth="1"/>
    <col min="513" max="513" width="9.7109375" style="3" customWidth="1"/>
    <col min="514" max="514" width="7.7109375" style="3" customWidth="1"/>
    <col min="515" max="515" width="8.42578125" style="3" customWidth="1"/>
    <col min="516" max="516" width="12.42578125" style="3" customWidth="1"/>
    <col min="517" max="761" width="9.140625" style="3"/>
    <col min="762" max="762" width="3.5703125" style="3" customWidth="1"/>
    <col min="763" max="763" width="61.28515625" style="3" customWidth="1"/>
    <col min="764" max="764" width="8.7109375" style="3" customWidth="1"/>
    <col min="765" max="765" width="6.42578125" style="3" customWidth="1"/>
    <col min="766" max="766" width="7.5703125" style="3" customWidth="1"/>
    <col min="767" max="767" width="10.28515625" style="3" customWidth="1"/>
    <col min="768" max="768" width="6.7109375" style="3" customWidth="1"/>
    <col min="769" max="769" width="9.7109375" style="3" customWidth="1"/>
    <col min="770" max="770" width="7.7109375" style="3" customWidth="1"/>
    <col min="771" max="771" width="8.42578125" style="3" customWidth="1"/>
    <col min="772" max="772" width="12.42578125" style="3" customWidth="1"/>
    <col min="773" max="1017" width="9.140625" style="3"/>
    <col min="1018" max="1018" width="3.5703125" style="3" customWidth="1"/>
    <col min="1019" max="1019" width="61.28515625" style="3" customWidth="1"/>
    <col min="1020" max="1020" width="8.7109375" style="3" customWidth="1"/>
    <col min="1021" max="1021" width="6.42578125" style="3" customWidth="1"/>
    <col min="1022" max="1022" width="7.5703125" style="3" customWidth="1"/>
    <col min="1023" max="1023" width="10.28515625" style="3" customWidth="1"/>
    <col min="1024" max="1024" width="6.7109375" style="3" customWidth="1"/>
    <col min="1025" max="1025" width="9.7109375" style="3" customWidth="1"/>
    <col min="1026" max="1026" width="7.7109375" style="3" customWidth="1"/>
    <col min="1027" max="1027" width="8.42578125" style="3" customWidth="1"/>
    <col min="1028" max="1028" width="12.42578125" style="3" customWidth="1"/>
    <col min="1029" max="1273" width="9.140625" style="3"/>
    <col min="1274" max="1274" width="3.5703125" style="3" customWidth="1"/>
    <col min="1275" max="1275" width="61.28515625" style="3" customWidth="1"/>
    <col min="1276" max="1276" width="8.7109375" style="3" customWidth="1"/>
    <col min="1277" max="1277" width="6.42578125" style="3" customWidth="1"/>
    <col min="1278" max="1278" width="7.5703125" style="3" customWidth="1"/>
    <col min="1279" max="1279" width="10.28515625" style="3" customWidth="1"/>
    <col min="1280" max="1280" width="6.7109375" style="3" customWidth="1"/>
    <col min="1281" max="1281" width="9.7109375" style="3" customWidth="1"/>
    <col min="1282" max="1282" width="7.7109375" style="3" customWidth="1"/>
    <col min="1283" max="1283" width="8.42578125" style="3" customWidth="1"/>
    <col min="1284" max="1284" width="12.42578125" style="3" customWidth="1"/>
    <col min="1285" max="1529" width="9.140625" style="3"/>
    <col min="1530" max="1530" width="3.5703125" style="3" customWidth="1"/>
    <col min="1531" max="1531" width="61.28515625" style="3" customWidth="1"/>
    <col min="1532" max="1532" width="8.7109375" style="3" customWidth="1"/>
    <col min="1533" max="1533" width="6.42578125" style="3" customWidth="1"/>
    <col min="1534" max="1534" width="7.5703125" style="3" customWidth="1"/>
    <col min="1535" max="1535" width="10.28515625" style="3" customWidth="1"/>
    <col min="1536" max="1536" width="6.7109375" style="3" customWidth="1"/>
    <col min="1537" max="1537" width="9.7109375" style="3" customWidth="1"/>
    <col min="1538" max="1538" width="7.7109375" style="3" customWidth="1"/>
    <col min="1539" max="1539" width="8.42578125" style="3" customWidth="1"/>
    <col min="1540" max="1540" width="12.42578125" style="3" customWidth="1"/>
    <col min="1541" max="1785" width="9.140625" style="3"/>
    <col min="1786" max="1786" width="3.5703125" style="3" customWidth="1"/>
    <col min="1787" max="1787" width="61.28515625" style="3" customWidth="1"/>
    <col min="1788" max="1788" width="8.7109375" style="3" customWidth="1"/>
    <col min="1789" max="1789" width="6.42578125" style="3" customWidth="1"/>
    <col min="1790" max="1790" width="7.5703125" style="3" customWidth="1"/>
    <col min="1791" max="1791" width="10.28515625" style="3" customWidth="1"/>
    <col min="1792" max="1792" width="6.7109375" style="3" customWidth="1"/>
    <col min="1793" max="1793" width="9.7109375" style="3" customWidth="1"/>
    <col min="1794" max="1794" width="7.7109375" style="3" customWidth="1"/>
    <col min="1795" max="1795" width="8.42578125" style="3" customWidth="1"/>
    <col min="1796" max="1796" width="12.42578125" style="3" customWidth="1"/>
    <col min="1797" max="2041" width="9.140625" style="3"/>
    <col min="2042" max="2042" width="3.5703125" style="3" customWidth="1"/>
    <col min="2043" max="2043" width="61.28515625" style="3" customWidth="1"/>
    <col min="2044" max="2044" width="8.7109375" style="3" customWidth="1"/>
    <col min="2045" max="2045" width="6.42578125" style="3" customWidth="1"/>
    <col min="2046" max="2046" width="7.5703125" style="3" customWidth="1"/>
    <col min="2047" max="2047" width="10.28515625" style="3" customWidth="1"/>
    <col min="2048" max="2048" width="6.7109375" style="3" customWidth="1"/>
    <col min="2049" max="2049" width="9.7109375" style="3" customWidth="1"/>
    <col min="2050" max="2050" width="7.7109375" style="3" customWidth="1"/>
    <col min="2051" max="2051" width="8.42578125" style="3" customWidth="1"/>
    <col min="2052" max="2052" width="12.42578125" style="3" customWidth="1"/>
    <col min="2053" max="2297" width="9.140625" style="3"/>
    <col min="2298" max="2298" width="3.5703125" style="3" customWidth="1"/>
    <col min="2299" max="2299" width="61.28515625" style="3" customWidth="1"/>
    <col min="2300" max="2300" width="8.7109375" style="3" customWidth="1"/>
    <col min="2301" max="2301" width="6.42578125" style="3" customWidth="1"/>
    <col min="2302" max="2302" width="7.5703125" style="3" customWidth="1"/>
    <col min="2303" max="2303" width="10.28515625" style="3" customWidth="1"/>
    <col min="2304" max="2304" width="6.7109375" style="3" customWidth="1"/>
    <col min="2305" max="2305" width="9.7109375" style="3" customWidth="1"/>
    <col min="2306" max="2306" width="7.7109375" style="3" customWidth="1"/>
    <col min="2307" max="2307" width="8.42578125" style="3" customWidth="1"/>
    <col min="2308" max="2308" width="12.42578125" style="3" customWidth="1"/>
    <col min="2309" max="2553" width="9.140625" style="3"/>
    <col min="2554" max="2554" width="3.5703125" style="3" customWidth="1"/>
    <col min="2555" max="2555" width="61.28515625" style="3" customWidth="1"/>
    <col min="2556" max="2556" width="8.7109375" style="3" customWidth="1"/>
    <col min="2557" max="2557" width="6.42578125" style="3" customWidth="1"/>
    <col min="2558" max="2558" width="7.5703125" style="3" customWidth="1"/>
    <col min="2559" max="2559" width="10.28515625" style="3" customWidth="1"/>
    <col min="2560" max="2560" width="6.7109375" style="3" customWidth="1"/>
    <col min="2561" max="2561" width="9.7109375" style="3" customWidth="1"/>
    <col min="2562" max="2562" width="7.7109375" style="3" customWidth="1"/>
    <col min="2563" max="2563" width="8.42578125" style="3" customWidth="1"/>
    <col min="2564" max="2564" width="12.42578125" style="3" customWidth="1"/>
    <col min="2565" max="2809" width="9.140625" style="3"/>
    <col min="2810" max="2810" width="3.5703125" style="3" customWidth="1"/>
    <col min="2811" max="2811" width="61.28515625" style="3" customWidth="1"/>
    <col min="2812" max="2812" width="8.7109375" style="3" customWidth="1"/>
    <col min="2813" max="2813" width="6.42578125" style="3" customWidth="1"/>
    <col min="2814" max="2814" width="7.5703125" style="3" customWidth="1"/>
    <col min="2815" max="2815" width="10.28515625" style="3" customWidth="1"/>
    <col min="2816" max="2816" width="6.7109375" style="3" customWidth="1"/>
    <col min="2817" max="2817" width="9.7109375" style="3" customWidth="1"/>
    <col min="2818" max="2818" width="7.7109375" style="3" customWidth="1"/>
    <col min="2819" max="2819" width="8.42578125" style="3" customWidth="1"/>
    <col min="2820" max="2820" width="12.42578125" style="3" customWidth="1"/>
    <col min="2821" max="3065" width="9.140625" style="3"/>
    <col min="3066" max="3066" width="3.5703125" style="3" customWidth="1"/>
    <col min="3067" max="3067" width="61.28515625" style="3" customWidth="1"/>
    <col min="3068" max="3068" width="8.7109375" style="3" customWidth="1"/>
    <col min="3069" max="3069" width="6.42578125" style="3" customWidth="1"/>
    <col min="3070" max="3070" width="7.5703125" style="3" customWidth="1"/>
    <col min="3071" max="3071" width="10.28515625" style="3" customWidth="1"/>
    <col min="3072" max="3072" width="6.7109375" style="3" customWidth="1"/>
    <col min="3073" max="3073" width="9.7109375" style="3" customWidth="1"/>
    <col min="3074" max="3074" width="7.7109375" style="3" customWidth="1"/>
    <col min="3075" max="3075" width="8.42578125" style="3" customWidth="1"/>
    <col min="3076" max="3076" width="12.42578125" style="3" customWidth="1"/>
    <col min="3077" max="3321" width="9.140625" style="3"/>
    <col min="3322" max="3322" width="3.5703125" style="3" customWidth="1"/>
    <col min="3323" max="3323" width="61.28515625" style="3" customWidth="1"/>
    <col min="3324" max="3324" width="8.7109375" style="3" customWidth="1"/>
    <col min="3325" max="3325" width="6.42578125" style="3" customWidth="1"/>
    <col min="3326" max="3326" width="7.5703125" style="3" customWidth="1"/>
    <col min="3327" max="3327" width="10.28515625" style="3" customWidth="1"/>
    <col min="3328" max="3328" width="6.7109375" style="3" customWidth="1"/>
    <col min="3329" max="3329" width="9.7109375" style="3" customWidth="1"/>
    <col min="3330" max="3330" width="7.7109375" style="3" customWidth="1"/>
    <col min="3331" max="3331" width="8.42578125" style="3" customWidth="1"/>
    <col min="3332" max="3332" width="12.42578125" style="3" customWidth="1"/>
    <col min="3333" max="3577" width="9.140625" style="3"/>
    <col min="3578" max="3578" width="3.5703125" style="3" customWidth="1"/>
    <col min="3579" max="3579" width="61.28515625" style="3" customWidth="1"/>
    <col min="3580" max="3580" width="8.7109375" style="3" customWidth="1"/>
    <col min="3581" max="3581" width="6.42578125" style="3" customWidth="1"/>
    <col min="3582" max="3582" width="7.5703125" style="3" customWidth="1"/>
    <col min="3583" max="3583" width="10.28515625" style="3" customWidth="1"/>
    <col min="3584" max="3584" width="6.7109375" style="3" customWidth="1"/>
    <col min="3585" max="3585" width="9.7109375" style="3" customWidth="1"/>
    <col min="3586" max="3586" width="7.7109375" style="3" customWidth="1"/>
    <col min="3587" max="3587" width="8.42578125" style="3" customWidth="1"/>
    <col min="3588" max="3588" width="12.42578125" style="3" customWidth="1"/>
    <col min="3589" max="3833" width="9.140625" style="3"/>
    <col min="3834" max="3834" width="3.5703125" style="3" customWidth="1"/>
    <col min="3835" max="3835" width="61.28515625" style="3" customWidth="1"/>
    <col min="3836" max="3836" width="8.7109375" style="3" customWidth="1"/>
    <col min="3837" max="3837" width="6.42578125" style="3" customWidth="1"/>
    <col min="3838" max="3838" width="7.5703125" style="3" customWidth="1"/>
    <col min="3839" max="3839" width="10.28515625" style="3" customWidth="1"/>
    <col min="3840" max="3840" width="6.7109375" style="3" customWidth="1"/>
    <col min="3841" max="3841" width="9.7109375" style="3" customWidth="1"/>
    <col min="3842" max="3842" width="7.7109375" style="3" customWidth="1"/>
    <col min="3843" max="3843" width="8.42578125" style="3" customWidth="1"/>
    <col min="3844" max="3844" width="12.42578125" style="3" customWidth="1"/>
    <col min="3845" max="4089" width="9.140625" style="3"/>
    <col min="4090" max="4090" width="3.5703125" style="3" customWidth="1"/>
    <col min="4091" max="4091" width="61.28515625" style="3" customWidth="1"/>
    <col min="4092" max="4092" width="8.7109375" style="3" customWidth="1"/>
    <col min="4093" max="4093" width="6.42578125" style="3" customWidth="1"/>
    <col min="4094" max="4094" width="7.5703125" style="3" customWidth="1"/>
    <col min="4095" max="4095" width="10.28515625" style="3" customWidth="1"/>
    <col min="4096" max="4096" width="6.7109375" style="3" customWidth="1"/>
    <col min="4097" max="4097" width="9.7109375" style="3" customWidth="1"/>
    <col min="4098" max="4098" width="7.7109375" style="3" customWidth="1"/>
    <col min="4099" max="4099" width="8.42578125" style="3" customWidth="1"/>
    <col min="4100" max="4100" width="12.42578125" style="3" customWidth="1"/>
    <col min="4101" max="4345" width="9.140625" style="3"/>
    <col min="4346" max="4346" width="3.5703125" style="3" customWidth="1"/>
    <col min="4347" max="4347" width="61.28515625" style="3" customWidth="1"/>
    <col min="4348" max="4348" width="8.7109375" style="3" customWidth="1"/>
    <col min="4349" max="4349" width="6.42578125" style="3" customWidth="1"/>
    <col min="4350" max="4350" width="7.5703125" style="3" customWidth="1"/>
    <col min="4351" max="4351" width="10.28515625" style="3" customWidth="1"/>
    <col min="4352" max="4352" width="6.7109375" style="3" customWidth="1"/>
    <col min="4353" max="4353" width="9.7109375" style="3" customWidth="1"/>
    <col min="4354" max="4354" width="7.7109375" style="3" customWidth="1"/>
    <col min="4355" max="4355" width="8.42578125" style="3" customWidth="1"/>
    <col min="4356" max="4356" width="12.42578125" style="3" customWidth="1"/>
    <col min="4357" max="4601" width="9.140625" style="3"/>
    <col min="4602" max="4602" width="3.5703125" style="3" customWidth="1"/>
    <col min="4603" max="4603" width="61.28515625" style="3" customWidth="1"/>
    <col min="4604" max="4604" width="8.7109375" style="3" customWidth="1"/>
    <col min="4605" max="4605" width="6.42578125" style="3" customWidth="1"/>
    <col min="4606" max="4606" width="7.5703125" style="3" customWidth="1"/>
    <col min="4607" max="4607" width="10.28515625" style="3" customWidth="1"/>
    <col min="4608" max="4608" width="6.7109375" style="3" customWidth="1"/>
    <col min="4609" max="4609" width="9.7109375" style="3" customWidth="1"/>
    <col min="4610" max="4610" width="7.7109375" style="3" customWidth="1"/>
    <col min="4611" max="4611" width="8.42578125" style="3" customWidth="1"/>
    <col min="4612" max="4612" width="12.42578125" style="3" customWidth="1"/>
    <col min="4613" max="4857" width="9.140625" style="3"/>
    <col min="4858" max="4858" width="3.5703125" style="3" customWidth="1"/>
    <col min="4859" max="4859" width="61.28515625" style="3" customWidth="1"/>
    <col min="4860" max="4860" width="8.7109375" style="3" customWidth="1"/>
    <col min="4861" max="4861" width="6.42578125" style="3" customWidth="1"/>
    <col min="4862" max="4862" width="7.5703125" style="3" customWidth="1"/>
    <col min="4863" max="4863" width="10.28515625" style="3" customWidth="1"/>
    <col min="4864" max="4864" width="6.7109375" style="3" customWidth="1"/>
    <col min="4865" max="4865" width="9.7109375" style="3" customWidth="1"/>
    <col min="4866" max="4866" width="7.7109375" style="3" customWidth="1"/>
    <col min="4867" max="4867" width="8.42578125" style="3" customWidth="1"/>
    <col min="4868" max="4868" width="12.42578125" style="3" customWidth="1"/>
    <col min="4869" max="5113" width="9.140625" style="3"/>
    <col min="5114" max="5114" width="3.5703125" style="3" customWidth="1"/>
    <col min="5115" max="5115" width="61.28515625" style="3" customWidth="1"/>
    <col min="5116" max="5116" width="8.7109375" style="3" customWidth="1"/>
    <col min="5117" max="5117" width="6.42578125" style="3" customWidth="1"/>
    <col min="5118" max="5118" width="7.5703125" style="3" customWidth="1"/>
    <col min="5119" max="5119" width="10.28515625" style="3" customWidth="1"/>
    <col min="5120" max="5120" width="6.7109375" style="3" customWidth="1"/>
    <col min="5121" max="5121" width="9.7109375" style="3" customWidth="1"/>
    <col min="5122" max="5122" width="7.7109375" style="3" customWidth="1"/>
    <col min="5123" max="5123" width="8.42578125" style="3" customWidth="1"/>
    <col min="5124" max="5124" width="12.42578125" style="3" customWidth="1"/>
    <col min="5125" max="5369" width="9.140625" style="3"/>
    <col min="5370" max="5370" width="3.5703125" style="3" customWidth="1"/>
    <col min="5371" max="5371" width="61.28515625" style="3" customWidth="1"/>
    <col min="5372" max="5372" width="8.7109375" style="3" customWidth="1"/>
    <col min="5373" max="5373" width="6.42578125" style="3" customWidth="1"/>
    <col min="5374" max="5374" width="7.5703125" style="3" customWidth="1"/>
    <col min="5375" max="5375" width="10.28515625" style="3" customWidth="1"/>
    <col min="5376" max="5376" width="6.7109375" style="3" customWidth="1"/>
    <col min="5377" max="5377" width="9.7109375" style="3" customWidth="1"/>
    <col min="5378" max="5378" width="7.7109375" style="3" customWidth="1"/>
    <col min="5379" max="5379" width="8.42578125" style="3" customWidth="1"/>
    <col min="5380" max="5380" width="12.42578125" style="3" customWidth="1"/>
    <col min="5381" max="5625" width="9.140625" style="3"/>
    <col min="5626" max="5626" width="3.5703125" style="3" customWidth="1"/>
    <col min="5627" max="5627" width="61.28515625" style="3" customWidth="1"/>
    <col min="5628" max="5628" width="8.7109375" style="3" customWidth="1"/>
    <col min="5629" max="5629" width="6.42578125" style="3" customWidth="1"/>
    <col min="5630" max="5630" width="7.5703125" style="3" customWidth="1"/>
    <col min="5631" max="5631" width="10.28515625" style="3" customWidth="1"/>
    <col min="5632" max="5632" width="6.7109375" style="3" customWidth="1"/>
    <col min="5633" max="5633" width="9.7109375" style="3" customWidth="1"/>
    <col min="5634" max="5634" width="7.7109375" style="3" customWidth="1"/>
    <col min="5635" max="5635" width="8.42578125" style="3" customWidth="1"/>
    <col min="5636" max="5636" width="12.42578125" style="3" customWidth="1"/>
    <col min="5637" max="5881" width="9.140625" style="3"/>
    <col min="5882" max="5882" width="3.5703125" style="3" customWidth="1"/>
    <col min="5883" max="5883" width="61.28515625" style="3" customWidth="1"/>
    <col min="5884" max="5884" width="8.7109375" style="3" customWidth="1"/>
    <col min="5885" max="5885" width="6.42578125" style="3" customWidth="1"/>
    <col min="5886" max="5886" width="7.5703125" style="3" customWidth="1"/>
    <col min="5887" max="5887" width="10.28515625" style="3" customWidth="1"/>
    <col min="5888" max="5888" width="6.7109375" style="3" customWidth="1"/>
    <col min="5889" max="5889" width="9.7109375" style="3" customWidth="1"/>
    <col min="5890" max="5890" width="7.7109375" style="3" customWidth="1"/>
    <col min="5891" max="5891" width="8.42578125" style="3" customWidth="1"/>
    <col min="5892" max="5892" width="12.42578125" style="3" customWidth="1"/>
    <col min="5893" max="6137" width="9.140625" style="3"/>
    <col min="6138" max="6138" width="3.5703125" style="3" customWidth="1"/>
    <col min="6139" max="6139" width="61.28515625" style="3" customWidth="1"/>
    <col min="6140" max="6140" width="8.7109375" style="3" customWidth="1"/>
    <col min="6141" max="6141" width="6.42578125" style="3" customWidth="1"/>
    <col min="6142" max="6142" width="7.5703125" style="3" customWidth="1"/>
    <col min="6143" max="6143" width="10.28515625" style="3" customWidth="1"/>
    <col min="6144" max="6144" width="6.7109375" style="3" customWidth="1"/>
    <col min="6145" max="6145" width="9.7109375" style="3" customWidth="1"/>
    <col min="6146" max="6146" width="7.7109375" style="3" customWidth="1"/>
    <col min="6147" max="6147" width="8.42578125" style="3" customWidth="1"/>
    <col min="6148" max="6148" width="12.42578125" style="3" customWidth="1"/>
    <col min="6149" max="6393" width="9.140625" style="3"/>
    <col min="6394" max="6394" width="3.5703125" style="3" customWidth="1"/>
    <col min="6395" max="6395" width="61.28515625" style="3" customWidth="1"/>
    <col min="6396" max="6396" width="8.7109375" style="3" customWidth="1"/>
    <col min="6397" max="6397" width="6.42578125" style="3" customWidth="1"/>
    <col min="6398" max="6398" width="7.5703125" style="3" customWidth="1"/>
    <col min="6399" max="6399" width="10.28515625" style="3" customWidth="1"/>
    <col min="6400" max="6400" width="6.7109375" style="3" customWidth="1"/>
    <col min="6401" max="6401" width="9.7109375" style="3" customWidth="1"/>
    <col min="6402" max="6402" width="7.7109375" style="3" customWidth="1"/>
    <col min="6403" max="6403" width="8.42578125" style="3" customWidth="1"/>
    <col min="6404" max="6404" width="12.42578125" style="3" customWidth="1"/>
    <col min="6405" max="6649" width="9.140625" style="3"/>
    <col min="6650" max="6650" width="3.5703125" style="3" customWidth="1"/>
    <col min="6651" max="6651" width="61.28515625" style="3" customWidth="1"/>
    <col min="6652" max="6652" width="8.7109375" style="3" customWidth="1"/>
    <col min="6653" max="6653" width="6.42578125" style="3" customWidth="1"/>
    <col min="6654" max="6654" width="7.5703125" style="3" customWidth="1"/>
    <col min="6655" max="6655" width="10.28515625" style="3" customWidth="1"/>
    <col min="6656" max="6656" width="6.7109375" style="3" customWidth="1"/>
    <col min="6657" max="6657" width="9.7109375" style="3" customWidth="1"/>
    <col min="6658" max="6658" width="7.7109375" style="3" customWidth="1"/>
    <col min="6659" max="6659" width="8.42578125" style="3" customWidth="1"/>
    <col min="6660" max="6660" width="12.42578125" style="3" customWidth="1"/>
    <col min="6661" max="6905" width="9.140625" style="3"/>
    <col min="6906" max="6906" width="3.5703125" style="3" customWidth="1"/>
    <col min="6907" max="6907" width="61.28515625" style="3" customWidth="1"/>
    <col min="6908" max="6908" width="8.7109375" style="3" customWidth="1"/>
    <col min="6909" max="6909" width="6.42578125" style="3" customWidth="1"/>
    <col min="6910" max="6910" width="7.5703125" style="3" customWidth="1"/>
    <col min="6911" max="6911" width="10.28515625" style="3" customWidth="1"/>
    <col min="6912" max="6912" width="6.7109375" style="3" customWidth="1"/>
    <col min="6913" max="6913" width="9.7109375" style="3" customWidth="1"/>
    <col min="6914" max="6914" width="7.7109375" style="3" customWidth="1"/>
    <col min="6915" max="6915" width="8.42578125" style="3" customWidth="1"/>
    <col min="6916" max="6916" width="12.42578125" style="3" customWidth="1"/>
    <col min="6917" max="7161" width="9.140625" style="3"/>
    <col min="7162" max="7162" width="3.5703125" style="3" customWidth="1"/>
    <col min="7163" max="7163" width="61.28515625" style="3" customWidth="1"/>
    <col min="7164" max="7164" width="8.7109375" style="3" customWidth="1"/>
    <col min="7165" max="7165" width="6.42578125" style="3" customWidth="1"/>
    <col min="7166" max="7166" width="7.5703125" style="3" customWidth="1"/>
    <col min="7167" max="7167" width="10.28515625" style="3" customWidth="1"/>
    <col min="7168" max="7168" width="6.7109375" style="3" customWidth="1"/>
    <col min="7169" max="7169" width="9.7109375" style="3" customWidth="1"/>
    <col min="7170" max="7170" width="7.7109375" style="3" customWidth="1"/>
    <col min="7171" max="7171" width="8.42578125" style="3" customWidth="1"/>
    <col min="7172" max="7172" width="12.42578125" style="3" customWidth="1"/>
    <col min="7173" max="7417" width="9.140625" style="3"/>
    <col min="7418" max="7418" width="3.5703125" style="3" customWidth="1"/>
    <col min="7419" max="7419" width="61.28515625" style="3" customWidth="1"/>
    <col min="7420" max="7420" width="8.7109375" style="3" customWidth="1"/>
    <col min="7421" max="7421" width="6.42578125" style="3" customWidth="1"/>
    <col min="7422" max="7422" width="7.5703125" style="3" customWidth="1"/>
    <col min="7423" max="7423" width="10.28515625" style="3" customWidth="1"/>
    <col min="7424" max="7424" width="6.7109375" style="3" customWidth="1"/>
    <col min="7425" max="7425" width="9.7109375" style="3" customWidth="1"/>
    <col min="7426" max="7426" width="7.7109375" style="3" customWidth="1"/>
    <col min="7427" max="7427" width="8.42578125" style="3" customWidth="1"/>
    <col min="7428" max="7428" width="12.42578125" style="3" customWidth="1"/>
    <col min="7429" max="7673" width="9.140625" style="3"/>
    <col min="7674" max="7674" width="3.5703125" style="3" customWidth="1"/>
    <col min="7675" max="7675" width="61.28515625" style="3" customWidth="1"/>
    <col min="7676" max="7676" width="8.7109375" style="3" customWidth="1"/>
    <col min="7677" max="7677" width="6.42578125" style="3" customWidth="1"/>
    <col min="7678" max="7678" width="7.5703125" style="3" customWidth="1"/>
    <col min="7679" max="7679" width="10.28515625" style="3" customWidth="1"/>
    <col min="7680" max="7680" width="6.7109375" style="3" customWidth="1"/>
    <col min="7681" max="7681" width="9.7109375" style="3" customWidth="1"/>
    <col min="7682" max="7682" width="7.7109375" style="3" customWidth="1"/>
    <col min="7683" max="7683" width="8.42578125" style="3" customWidth="1"/>
    <col min="7684" max="7684" width="12.42578125" style="3" customWidth="1"/>
    <col min="7685" max="7929" width="9.140625" style="3"/>
    <col min="7930" max="7930" width="3.5703125" style="3" customWidth="1"/>
    <col min="7931" max="7931" width="61.28515625" style="3" customWidth="1"/>
    <col min="7932" max="7932" width="8.7109375" style="3" customWidth="1"/>
    <col min="7933" max="7933" width="6.42578125" style="3" customWidth="1"/>
    <col min="7934" max="7934" width="7.5703125" style="3" customWidth="1"/>
    <col min="7935" max="7935" width="10.28515625" style="3" customWidth="1"/>
    <col min="7936" max="7936" width="6.7109375" style="3" customWidth="1"/>
    <col min="7937" max="7937" width="9.7109375" style="3" customWidth="1"/>
    <col min="7938" max="7938" width="7.7109375" style="3" customWidth="1"/>
    <col min="7939" max="7939" width="8.42578125" style="3" customWidth="1"/>
    <col min="7940" max="7940" width="12.42578125" style="3" customWidth="1"/>
    <col min="7941" max="8185" width="9.140625" style="3"/>
    <col min="8186" max="8186" width="3.5703125" style="3" customWidth="1"/>
    <col min="8187" max="8187" width="61.28515625" style="3" customWidth="1"/>
    <col min="8188" max="8188" width="8.7109375" style="3" customWidth="1"/>
    <col min="8189" max="8189" width="6.42578125" style="3" customWidth="1"/>
    <col min="8190" max="8190" width="7.5703125" style="3" customWidth="1"/>
    <col min="8191" max="8191" width="10.28515625" style="3" customWidth="1"/>
    <col min="8192" max="8192" width="6.7109375" style="3" customWidth="1"/>
    <col min="8193" max="8193" width="9.7109375" style="3" customWidth="1"/>
    <col min="8194" max="8194" width="7.7109375" style="3" customWidth="1"/>
    <col min="8195" max="8195" width="8.42578125" style="3" customWidth="1"/>
    <col min="8196" max="8196" width="12.42578125" style="3" customWidth="1"/>
    <col min="8197" max="8441" width="9.140625" style="3"/>
    <col min="8442" max="8442" width="3.5703125" style="3" customWidth="1"/>
    <col min="8443" max="8443" width="61.28515625" style="3" customWidth="1"/>
    <col min="8444" max="8444" width="8.7109375" style="3" customWidth="1"/>
    <col min="8445" max="8445" width="6.42578125" style="3" customWidth="1"/>
    <col min="8446" max="8446" width="7.5703125" style="3" customWidth="1"/>
    <col min="8447" max="8447" width="10.28515625" style="3" customWidth="1"/>
    <col min="8448" max="8448" width="6.7109375" style="3" customWidth="1"/>
    <col min="8449" max="8449" width="9.7109375" style="3" customWidth="1"/>
    <col min="8450" max="8450" width="7.7109375" style="3" customWidth="1"/>
    <col min="8451" max="8451" width="8.42578125" style="3" customWidth="1"/>
    <col min="8452" max="8452" width="12.42578125" style="3" customWidth="1"/>
    <col min="8453" max="8697" width="9.140625" style="3"/>
    <col min="8698" max="8698" width="3.5703125" style="3" customWidth="1"/>
    <col min="8699" max="8699" width="61.28515625" style="3" customWidth="1"/>
    <col min="8700" max="8700" width="8.7109375" style="3" customWidth="1"/>
    <col min="8701" max="8701" width="6.42578125" style="3" customWidth="1"/>
    <col min="8702" max="8702" width="7.5703125" style="3" customWidth="1"/>
    <col min="8703" max="8703" width="10.28515625" style="3" customWidth="1"/>
    <col min="8704" max="8704" width="6.7109375" style="3" customWidth="1"/>
    <col min="8705" max="8705" width="9.7109375" style="3" customWidth="1"/>
    <col min="8706" max="8706" width="7.7109375" style="3" customWidth="1"/>
    <col min="8707" max="8707" width="8.42578125" style="3" customWidth="1"/>
    <col min="8708" max="8708" width="12.42578125" style="3" customWidth="1"/>
    <col min="8709" max="8953" width="9.140625" style="3"/>
    <col min="8954" max="8954" width="3.5703125" style="3" customWidth="1"/>
    <col min="8955" max="8955" width="61.28515625" style="3" customWidth="1"/>
    <col min="8956" max="8956" width="8.7109375" style="3" customWidth="1"/>
    <col min="8957" max="8957" width="6.42578125" style="3" customWidth="1"/>
    <col min="8958" max="8958" width="7.5703125" style="3" customWidth="1"/>
    <col min="8959" max="8959" width="10.28515625" style="3" customWidth="1"/>
    <col min="8960" max="8960" width="6.7109375" style="3" customWidth="1"/>
    <col min="8961" max="8961" width="9.7109375" style="3" customWidth="1"/>
    <col min="8962" max="8962" width="7.7109375" style="3" customWidth="1"/>
    <col min="8963" max="8963" width="8.42578125" style="3" customWidth="1"/>
    <col min="8964" max="8964" width="12.42578125" style="3" customWidth="1"/>
    <col min="8965" max="9209" width="9.140625" style="3"/>
    <col min="9210" max="9210" width="3.5703125" style="3" customWidth="1"/>
    <col min="9211" max="9211" width="61.28515625" style="3" customWidth="1"/>
    <col min="9212" max="9212" width="8.7109375" style="3" customWidth="1"/>
    <col min="9213" max="9213" width="6.42578125" style="3" customWidth="1"/>
    <col min="9214" max="9214" width="7.5703125" style="3" customWidth="1"/>
    <col min="9215" max="9215" width="10.28515625" style="3" customWidth="1"/>
    <col min="9216" max="9216" width="6.7109375" style="3" customWidth="1"/>
    <col min="9217" max="9217" width="9.7109375" style="3" customWidth="1"/>
    <col min="9218" max="9218" width="7.7109375" style="3" customWidth="1"/>
    <col min="9219" max="9219" width="8.42578125" style="3" customWidth="1"/>
    <col min="9220" max="9220" width="12.42578125" style="3" customWidth="1"/>
    <col min="9221" max="9465" width="9.140625" style="3"/>
    <col min="9466" max="9466" width="3.5703125" style="3" customWidth="1"/>
    <col min="9467" max="9467" width="61.28515625" style="3" customWidth="1"/>
    <col min="9468" max="9468" width="8.7109375" style="3" customWidth="1"/>
    <col min="9469" max="9469" width="6.42578125" style="3" customWidth="1"/>
    <col min="9470" max="9470" width="7.5703125" style="3" customWidth="1"/>
    <col min="9471" max="9471" width="10.28515625" style="3" customWidth="1"/>
    <col min="9472" max="9472" width="6.7109375" style="3" customWidth="1"/>
    <col min="9473" max="9473" width="9.7109375" style="3" customWidth="1"/>
    <col min="9474" max="9474" width="7.7109375" style="3" customWidth="1"/>
    <col min="9475" max="9475" width="8.42578125" style="3" customWidth="1"/>
    <col min="9476" max="9476" width="12.42578125" style="3" customWidth="1"/>
    <col min="9477" max="9721" width="9.140625" style="3"/>
    <col min="9722" max="9722" width="3.5703125" style="3" customWidth="1"/>
    <col min="9723" max="9723" width="61.28515625" style="3" customWidth="1"/>
    <col min="9724" max="9724" width="8.7109375" style="3" customWidth="1"/>
    <col min="9725" max="9725" width="6.42578125" style="3" customWidth="1"/>
    <col min="9726" max="9726" width="7.5703125" style="3" customWidth="1"/>
    <col min="9727" max="9727" width="10.28515625" style="3" customWidth="1"/>
    <col min="9728" max="9728" width="6.7109375" style="3" customWidth="1"/>
    <col min="9729" max="9729" width="9.7109375" style="3" customWidth="1"/>
    <col min="9730" max="9730" width="7.7109375" style="3" customWidth="1"/>
    <col min="9731" max="9731" width="8.42578125" style="3" customWidth="1"/>
    <col min="9732" max="9732" width="12.42578125" style="3" customWidth="1"/>
    <col min="9733" max="9977" width="9.140625" style="3"/>
    <col min="9978" max="9978" width="3.5703125" style="3" customWidth="1"/>
    <col min="9979" max="9979" width="61.28515625" style="3" customWidth="1"/>
    <col min="9980" max="9980" width="8.7109375" style="3" customWidth="1"/>
    <col min="9981" max="9981" width="6.42578125" style="3" customWidth="1"/>
    <col min="9982" max="9982" width="7.5703125" style="3" customWidth="1"/>
    <col min="9983" max="9983" width="10.28515625" style="3" customWidth="1"/>
    <col min="9984" max="9984" width="6.7109375" style="3" customWidth="1"/>
    <col min="9985" max="9985" width="9.7109375" style="3" customWidth="1"/>
    <col min="9986" max="9986" width="7.7109375" style="3" customWidth="1"/>
    <col min="9987" max="9987" width="8.42578125" style="3" customWidth="1"/>
    <col min="9988" max="9988" width="12.42578125" style="3" customWidth="1"/>
    <col min="9989" max="10233" width="9.140625" style="3"/>
    <col min="10234" max="10234" width="3.5703125" style="3" customWidth="1"/>
    <col min="10235" max="10235" width="61.28515625" style="3" customWidth="1"/>
    <col min="10236" max="10236" width="8.7109375" style="3" customWidth="1"/>
    <col min="10237" max="10237" width="6.42578125" style="3" customWidth="1"/>
    <col min="10238" max="10238" width="7.5703125" style="3" customWidth="1"/>
    <col min="10239" max="10239" width="10.28515625" style="3" customWidth="1"/>
    <col min="10240" max="10240" width="6.7109375" style="3" customWidth="1"/>
    <col min="10241" max="10241" width="9.7109375" style="3" customWidth="1"/>
    <col min="10242" max="10242" width="7.7109375" style="3" customWidth="1"/>
    <col min="10243" max="10243" width="8.42578125" style="3" customWidth="1"/>
    <col min="10244" max="10244" width="12.42578125" style="3" customWidth="1"/>
    <col min="10245" max="10489" width="9.140625" style="3"/>
    <col min="10490" max="10490" width="3.5703125" style="3" customWidth="1"/>
    <col min="10491" max="10491" width="61.28515625" style="3" customWidth="1"/>
    <col min="10492" max="10492" width="8.7109375" style="3" customWidth="1"/>
    <col min="10493" max="10493" width="6.42578125" style="3" customWidth="1"/>
    <col min="10494" max="10494" width="7.5703125" style="3" customWidth="1"/>
    <col min="10495" max="10495" width="10.28515625" style="3" customWidth="1"/>
    <col min="10496" max="10496" width="6.7109375" style="3" customWidth="1"/>
    <col min="10497" max="10497" width="9.7109375" style="3" customWidth="1"/>
    <col min="10498" max="10498" width="7.7109375" style="3" customWidth="1"/>
    <col min="10499" max="10499" width="8.42578125" style="3" customWidth="1"/>
    <col min="10500" max="10500" width="12.42578125" style="3" customWidth="1"/>
    <col min="10501" max="10745" width="9.140625" style="3"/>
    <col min="10746" max="10746" width="3.5703125" style="3" customWidth="1"/>
    <col min="10747" max="10747" width="61.28515625" style="3" customWidth="1"/>
    <col min="10748" max="10748" width="8.7109375" style="3" customWidth="1"/>
    <col min="10749" max="10749" width="6.42578125" style="3" customWidth="1"/>
    <col min="10750" max="10750" width="7.5703125" style="3" customWidth="1"/>
    <col min="10751" max="10751" width="10.28515625" style="3" customWidth="1"/>
    <col min="10752" max="10752" width="6.7109375" style="3" customWidth="1"/>
    <col min="10753" max="10753" width="9.7109375" style="3" customWidth="1"/>
    <col min="10754" max="10754" width="7.7109375" style="3" customWidth="1"/>
    <col min="10755" max="10755" width="8.42578125" style="3" customWidth="1"/>
    <col min="10756" max="10756" width="12.42578125" style="3" customWidth="1"/>
    <col min="10757" max="11001" width="9.140625" style="3"/>
    <col min="11002" max="11002" width="3.5703125" style="3" customWidth="1"/>
    <col min="11003" max="11003" width="61.28515625" style="3" customWidth="1"/>
    <col min="11004" max="11004" width="8.7109375" style="3" customWidth="1"/>
    <col min="11005" max="11005" width="6.42578125" style="3" customWidth="1"/>
    <col min="11006" max="11006" width="7.5703125" style="3" customWidth="1"/>
    <col min="11007" max="11007" width="10.28515625" style="3" customWidth="1"/>
    <col min="11008" max="11008" width="6.7109375" style="3" customWidth="1"/>
    <col min="11009" max="11009" width="9.7109375" style="3" customWidth="1"/>
    <col min="11010" max="11010" width="7.7109375" style="3" customWidth="1"/>
    <col min="11011" max="11011" width="8.42578125" style="3" customWidth="1"/>
    <col min="11012" max="11012" width="12.42578125" style="3" customWidth="1"/>
    <col min="11013" max="11257" width="9.140625" style="3"/>
    <col min="11258" max="11258" width="3.5703125" style="3" customWidth="1"/>
    <col min="11259" max="11259" width="61.28515625" style="3" customWidth="1"/>
    <col min="11260" max="11260" width="8.7109375" style="3" customWidth="1"/>
    <col min="11261" max="11261" width="6.42578125" style="3" customWidth="1"/>
    <col min="11262" max="11262" width="7.5703125" style="3" customWidth="1"/>
    <col min="11263" max="11263" width="10.28515625" style="3" customWidth="1"/>
    <col min="11264" max="11264" width="6.7109375" style="3" customWidth="1"/>
    <col min="11265" max="11265" width="9.7109375" style="3" customWidth="1"/>
    <col min="11266" max="11266" width="7.7109375" style="3" customWidth="1"/>
    <col min="11267" max="11267" width="8.42578125" style="3" customWidth="1"/>
    <col min="11268" max="11268" width="12.42578125" style="3" customWidth="1"/>
    <col min="11269" max="11513" width="9.140625" style="3"/>
    <col min="11514" max="11514" width="3.5703125" style="3" customWidth="1"/>
    <col min="11515" max="11515" width="61.28515625" style="3" customWidth="1"/>
    <col min="11516" max="11516" width="8.7109375" style="3" customWidth="1"/>
    <col min="11517" max="11517" width="6.42578125" style="3" customWidth="1"/>
    <col min="11518" max="11518" width="7.5703125" style="3" customWidth="1"/>
    <col min="11519" max="11519" width="10.28515625" style="3" customWidth="1"/>
    <col min="11520" max="11520" width="6.7109375" style="3" customWidth="1"/>
    <col min="11521" max="11521" width="9.7109375" style="3" customWidth="1"/>
    <col min="11522" max="11522" width="7.7109375" style="3" customWidth="1"/>
    <col min="11523" max="11523" width="8.42578125" style="3" customWidth="1"/>
    <col min="11524" max="11524" width="12.42578125" style="3" customWidth="1"/>
    <col min="11525" max="11769" width="9.140625" style="3"/>
    <col min="11770" max="11770" width="3.5703125" style="3" customWidth="1"/>
    <col min="11771" max="11771" width="61.28515625" style="3" customWidth="1"/>
    <col min="11772" max="11772" width="8.7109375" style="3" customWidth="1"/>
    <col min="11773" max="11773" width="6.42578125" style="3" customWidth="1"/>
    <col min="11774" max="11774" width="7.5703125" style="3" customWidth="1"/>
    <col min="11775" max="11775" width="10.28515625" style="3" customWidth="1"/>
    <col min="11776" max="11776" width="6.7109375" style="3" customWidth="1"/>
    <col min="11777" max="11777" width="9.7109375" style="3" customWidth="1"/>
    <col min="11778" max="11778" width="7.7109375" style="3" customWidth="1"/>
    <col min="11779" max="11779" width="8.42578125" style="3" customWidth="1"/>
    <col min="11780" max="11780" width="12.42578125" style="3" customWidth="1"/>
    <col min="11781" max="12025" width="9.140625" style="3"/>
    <col min="12026" max="12026" width="3.5703125" style="3" customWidth="1"/>
    <col min="12027" max="12027" width="61.28515625" style="3" customWidth="1"/>
    <col min="12028" max="12028" width="8.7109375" style="3" customWidth="1"/>
    <col min="12029" max="12029" width="6.42578125" style="3" customWidth="1"/>
    <col min="12030" max="12030" width="7.5703125" style="3" customWidth="1"/>
    <col min="12031" max="12031" width="10.28515625" style="3" customWidth="1"/>
    <col min="12032" max="12032" width="6.7109375" style="3" customWidth="1"/>
    <col min="12033" max="12033" width="9.7109375" style="3" customWidth="1"/>
    <col min="12034" max="12034" width="7.7109375" style="3" customWidth="1"/>
    <col min="12035" max="12035" width="8.42578125" style="3" customWidth="1"/>
    <col min="12036" max="12036" width="12.42578125" style="3" customWidth="1"/>
    <col min="12037" max="12281" width="9.140625" style="3"/>
    <col min="12282" max="12282" width="3.5703125" style="3" customWidth="1"/>
    <col min="12283" max="12283" width="61.28515625" style="3" customWidth="1"/>
    <col min="12284" max="12284" width="8.7109375" style="3" customWidth="1"/>
    <col min="12285" max="12285" width="6.42578125" style="3" customWidth="1"/>
    <col min="12286" max="12286" width="7.5703125" style="3" customWidth="1"/>
    <col min="12287" max="12287" width="10.28515625" style="3" customWidth="1"/>
    <col min="12288" max="12288" width="6.7109375" style="3" customWidth="1"/>
    <col min="12289" max="12289" width="9.7109375" style="3" customWidth="1"/>
    <col min="12290" max="12290" width="7.7109375" style="3" customWidth="1"/>
    <col min="12291" max="12291" width="8.42578125" style="3" customWidth="1"/>
    <col min="12292" max="12292" width="12.42578125" style="3" customWidth="1"/>
    <col min="12293" max="12537" width="9.140625" style="3"/>
    <col min="12538" max="12538" width="3.5703125" style="3" customWidth="1"/>
    <col min="12539" max="12539" width="61.28515625" style="3" customWidth="1"/>
    <col min="12540" max="12540" width="8.7109375" style="3" customWidth="1"/>
    <col min="12541" max="12541" width="6.42578125" style="3" customWidth="1"/>
    <col min="12542" max="12542" width="7.5703125" style="3" customWidth="1"/>
    <col min="12543" max="12543" width="10.28515625" style="3" customWidth="1"/>
    <col min="12544" max="12544" width="6.7109375" style="3" customWidth="1"/>
    <col min="12545" max="12545" width="9.7109375" style="3" customWidth="1"/>
    <col min="12546" max="12546" width="7.7109375" style="3" customWidth="1"/>
    <col min="12547" max="12547" width="8.42578125" style="3" customWidth="1"/>
    <col min="12548" max="12548" width="12.42578125" style="3" customWidth="1"/>
    <col min="12549" max="12793" width="9.140625" style="3"/>
    <col min="12794" max="12794" width="3.5703125" style="3" customWidth="1"/>
    <col min="12795" max="12795" width="61.28515625" style="3" customWidth="1"/>
    <col min="12796" max="12796" width="8.7109375" style="3" customWidth="1"/>
    <col min="12797" max="12797" width="6.42578125" style="3" customWidth="1"/>
    <col min="12798" max="12798" width="7.5703125" style="3" customWidth="1"/>
    <col min="12799" max="12799" width="10.28515625" style="3" customWidth="1"/>
    <col min="12800" max="12800" width="6.7109375" style="3" customWidth="1"/>
    <col min="12801" max="12801" width="9.7109375" style="3" customWidth="1"/>
    <col min="12802" max="12802" width="7.7109375" style="3" customWidth="1"/>
    <col min="12803" max="12803" width="8.42578125" style="3" customWidth="1"/>
    <col min="12804" max="12804" width="12.42578125" style="3" customWidth="1"/>
    <col min="12805" max="13049" width="9.140625" style="3"/>
    <col min="13050" max="13050" width="3.5703125" style="3" customWidth="1"/>
    <col min="13051" max="13051" width="61.28515625" style="3" customWidth="1"/>
    <col min="13052" max="13052" width="8.7109375" style="3" customWidth="1"/>
    <col min="13053" max="13053" width="6.42578125" style="3" customWidth="1"/>
    <col min="13054" max="13054" width="7.5703125" style="3" customWidth="1"/>
    <col min="13055" max="13055" width="10.28515625" style="3" customWidth="1"/>
    <col min="13056" max="13056" width="6.7109375" style="3" customWidth="1"/>
    <col min="13057" max="13057" width="9.7109375" style="3" customWidth="1"/>
    <col min="13058" max="13058" width="7.7109375" style="3" customWidth="1"/>
    <col min="13059" max="13059" width="8.42578125" style="3" customWidth="1"/>
    <col min="13060" max="13060" width="12.42578125" style="3" customWidth="1"/>
    <col min="13061" max="13305" width="9.140625" style="3"/>
    <col min="13306" max="13306" width="3.5703125" style="3" customWidth="1"/>
    <col min="13307" max="13307" width="61.28515625" style="3" customWidth="1"/>
    <col min="13308" max="13308" width="8.7109375" style="3" customWidth="1"/>
    <col min="13309" max="13309" width="6.42578125" style="3" customWidth="1"/>
    <col min="13310" max="13310" width="7.5703125" style="3" customWidth="1"/>
    <col min="13311" max="13311" width="10.28515625" style="3" customWidth="1"/>
    <col min="13312" max="13312" width="6.7109375" style="3" customWidth="1"/>
    <col min="13313" max="13313" width="9.7109375" style="3" customWidth="1"/>
    <col min="13314" max="13314" width="7.7109375" style="3" customWidth="1"/>
    <col min="13315" max="13315" width="8.42578125" style="3" customWidth="1"/>
    <col min="13316" max="13316" width="12.42578125" style="3" customWidth="1"/>
    <col min="13317" max="13561" width="9.140625" style="3"/>
    <col min="13562" max="13562" width="3.5703125" style="3" customWidth="1"/>
    <col min="13563" max="13563" width="61.28515625" style="3" customWidth="1"/>
    <col min="13564" max="13564" width="8.7109375" style="3" customWidth="1"/>
    <col min="13565" max="13565" width="6.42578125" style="3" customWidth="1"/>
    <col min="13566" max="13566" width="7.5703125" style="3" customWidth="1"/>
    <col min="13567" max="13567" width="10.28515625" style="3" customWidth="1"/>
    <col min="13568" max="13568" width="6.7109375" style="3" customWidth="1"/>
    <col min="13569" max="13569" width="9.7109375" style="3" customWidth="1"/>
    <col min="13570" max="13570" width="7.7109375" style="3" customWidth="1"/>
    <col min="13571" max="13571" width="8.42578125" style="3" customWidth="1"/>
    <col min="13572" max="13572" width="12.42578125" style="3" customWidth="1"/>
    <col min="13573" max="13817" width="9.140625" style="3"/>
    <col min="13818" max="13818" width="3.5703125" style="3" customWidth="1"/>
    <col min="13819" max="13819" width="61.28515625" style="3" customWidth="1"/>
    <col min="13820" max="13820" width="8.7109375" style="3" customWidth="1"/>
    <col min="13821" max="13821" width="6.42578125" style="3" customWidth="1"/>
    <col min="13822" max="13822" width="7.5703125" style="3" customWidth="1"/>
    <col min="13823" max="13823" width="10.28515625" style="3" customWidth="1"/>
    <col min="13824" max="13824" width="6.7109375" style="3" customWidth="1"/>
    <col min="13825" max="13825" width="9.7109375" style="3" customWidth="1"/>
    <col min="13826" max="13826" width="7.7109375" style="3" customWidth="1"/>
    <col min="13827" max="13827" width="8.42578125" style="3" customWidth="1"/>
    <col min="13828" max="13828" width="12.42578125" style="3" customWidth="1"/>
    <col min="13829" max="14073" width="9.140625" style="3"/>
    <col min="14074" max="14074" width="3.5703125" style="3" customWidth="1"/>
    <col min="14075" max="14075" width="61.28515625" style="3" customWidth="1"/>
    <col min="14076" max="14076" width="8.7109375" style="3" customWidth="1"/>
    <col min="14077" max="14077" width="6.42578125" style="3" customWidth="1"/>
    <col min="14078" max="14078" width="7.5703125" style="3" customWidth="1"/>
    <col min="14079" max="14079" width="10.28515625" style="3" customWidth="1"/>
    <col min="14080" max="14080" width="6.7109375" style="3" customWidth="1"/>
    <col min="14081" max="14081" width="9.7109375" style="3" customWidth="1"/>
    <col min="14082" max="14082" width="7.7109375" style="3" customWidth="1"/>
    <col min="14083" max="14083" width="8.42578125" style="3" customWidth="1"/>
    <col min="14084" max="14084" width="12.42578125" style="3" customWidth="1"/>
    <col min="14085" max="14329" width="9.140625" style="3"/>
    <col min="14330" max="14330" width="3.5703125" style="3" customWidth="1"/>
    <col min="14331" max="14331" width="61.28515625" style="3" customWidth="1"/>
    <col min="14332" max="14332" width="8.7109375" style="3" customWidth="1"/>
    <col min="14333" max="14333" width="6.42578125" style="3" customWidth="1"/>
    <col min="14334" max="14334" width="7.5703125" style="3" customWidth="1"/>
    <col min="14335" max="14335" width="10.28515625" style="3" customWidth="1"/>
    <col min="14336" max="14336" width="6.7109375" style="3" customWidth="1"/>
    <col min="14337" max="14337" width="9.7109375" style="3" customWidth="1"/>
    <col min="14338" max="14338" width="7.7109375" style="3" customWidth="1"/>
    <col min="14339" max="14339" width="8.42578125" style="3" customWidth="1"/>
    <col min="14340" max="14340" width="12.42578125" style="3" customWidth="1"/>
    <col min="14341" max="14585" width="9.140625" style="3"/>
    <col min="14586" max="14586" width="3.5703125" style="3" customWidth="1"/>
    <col min="14587" max="14587" width="61.28515625" style="3" customWidth="1"/>
    <col min="14588" max="14588" width="8.7109375" style="3" customWidth="1"/>
    <col min="14589" max="14589" width="6.42578125" style="3" customWidth="1"/>
    <col min="14590" max="14590" width="7.5703125" style="3" customWidth="1"/>
    <col min="14591" max="14591" width="10.28515625" style="3" customWidth="1"/>
    <col min="14592" max="14592" width="6.7109375" style="3" customWidth="1"/>
    <col min="14593" max="14593" width="9.7109375" style="3" customWidth="1"/>
    <col min="14594" max="14594" width="7.7109375" style="3" customWidth="1"/>
    <col min="14595" max="14595" width="8.42578125" style="3" customWidth="1"/>
    <col min="14596" max="14596" width="12.42578125" style="3" customWidth="1"/>
    <col min="14597" max="14841" width="9.140625" style="3"/>
    <col min="14842" max="14842" width="3.5703125" style="3" customWidth="1"/>
    <col min="14843" max="14843" width="61.28515625" style="3" customWidth="1"/>
    <col min="14844" max="14844" width="8.7109375" style="3" customWidth="1"/>
    <col min="14845" max="14845" width="6.42578125" style="3" customWidth="1"/>
    <col min="14846" max="14846" width="7.5703125" style="3" customWidth="1"/>
    <col min="14847" max="14847" width="10.28515625" style="3" customWidth="1"/>
    <col min="14848" max="14848" width="6.7109375" style="3" customWidth="1"/>
    <col min="14849" max="14849" width="9.7109375" style="3" customWidth="1"/>
    <col min="14850" max="14850" width="7.7109375" style="3" customWidth="1"/>
    <col min="14851" max="14851" width="8.42578125" style="3" customWidth="1"/>
    <col min="14852" max="14852" width="12.42578125" style="3" customWidth="1"/>
    <col min="14853" max="15097" width="9.140625" style="3"/>
    <col min="15098" max="15098" width="3.5703125" style="3" customWidth="1"/>
    <col min="15099" max="15099" width="61.28515625" style="3" customWidth="1"/>
    <col min="15100" max="15100" width="8.7109375" style="3" customWidth="1"/>
    <col min="15101" max="15101" width="6.42578125" style="3" customWidth="1"/>
    <col min="15102" max="15102" width="7.5703125" style="3" customWidth="1"/>
    <col min="15103" max="15103" width="10.28515625" style="3" customWidth="1"/>
    <col min="15104" max="15104" width="6.7109375" style="3" customWidth="1"/>
    <col min="15105" max="15105" width="9.7109375" style="3" customWidth="1"/>
    <col min="15106" max="15106" width="7.7109375" style="3" customWidth="1"/>
    <col min="15107" max="15107" width="8.42578125" style="3" customWidth="1"/>
    <col min="15108" max="15108" width="12.42578125" style="3" customWidth="1"/>
    <col min="15109" max="15353" width="9.140625" style="3"/>
    <col min="15354" max="15354" width="3.5703125" style="3" customWidth="1"/>
    <col min="15355" max="15355" width="61.28515625" style="3" customWidth="1"/>
    <col min="15356" max="15356" width="8.7109375" style="3" customWidth="1"/>
    <col min="15357" max="15357" width="6.42578125" style="3" customWidth="1"/>
    <col min="15358" max="15358" width="7.5703125" style="3" customWidth="1"/>
    <col min="15359" max="15359" width="10.28515625" style="3" customWidth="1"/>
    <col min="15360" max="15360" width="6.7109375" style="3" customWidth="1"/>
    <col min="15361" max="15361" width="9.7109375" style="3" customWidth="1"/>
    <col min="15362" max="15362" width="7.7109375" style="3" customWidth="1"/>
    <col min="15363" max="15363" width="8.42578125" style="3" customWidth="1"/>
    <col min="15364" max="15364" width="12.42578125" style="3" customWidth="1"/>
    <col min="15365" max="15609" width="9.140625" style="3"/>
    <col min="15610" max="15610" width="3.5703125" style="3" customWidth="1"/>
    <col min="15611" max="15611" width="61.28515625" style="3" customWidth="1"/>
    <col min="15612" max="15612" width="8.7109375" style="3" customWidth="1"/>
    <col min="15613" max="15613" width="6.42578125" style="3" customWidth="1"/>
    <col min="15614" max="15614" width="7.5703125" style="3" customWidth="1"/>
    <col min="15615" max="15615" width="10.28515625" style="3" customWidth="1"/>
    <col min="15616" max="15616" width="6.7109375" style="3" customWidth="1"/>
    <col min="15617" max="15617" width="9.7109375" style="3" customWidth="1"/>
    <col min="15618" max="15618" width="7.7109375" style="3" customWidth="1"/>
    <col min="15619" max="15619" width="8.42578125" style="3" customWidth="1"/>
    <col min="15620" max="15620" width="12.42578125" style="3" customWidth="1"/>
    <col min="15621" max="15865" width="9.140625" style="3"/>
    <col min="15866" max="15866" width="3.5703125" style="3" customWidth="1"/>
    <col min="15867" max="15867" width="61.28515625" style="3" customWidth="1"/>
    <col min="15868" max="15868" width="8.7109375" style="3" customWidth="1"/>
    <col min="15869" max="15869" width="6.42578125" style="3" customWidth="1"/>
    <col min="15870" max="15870" width="7.5703125" style="3" customWidth="1"/>
    <col min="15871" max="15871" width="10.28515625" style="3" customWidth="1"/>
    <col min="15872" max="15872" width="6.7109375" style="3" customWidth="1"/>
    <col min="15873" max="15873" width="9.7109375" style="3" customWidth="1"/>
    <col min="15874" max="15874" width="7.7109375" style="3" customWidth="1"/>
    <col min="15875" max="15875" width="8.42578125" style="3" customWidth="1"/>
    <col min="15876" max="15876" width="12.42578125" style="3" customWidth="1"/>
    <col min="15877" max="16121" width="9.140625" style="3"/>
    <col min="16122" max="16122" width="3.5703125" style="3" customWidth="1"/>
    <col min="16123" max="16123" width="61.28515625" style="3" customWidth="1"/>
    <col min="16124" max="16124" width="8.7109375" style="3" customWidth="1"/>
    <col min="16125" max="16125" width="6.42578125" style="3" customWidth="1"/>
    <col min="16126" max="16126" width="7.5703125" style="3" customWidth="1"/>
    <col min="16127" max="16127" width="10.28515625" style="3" customWidth="1"/>
    <col min="16128" max="16128" width="6.7109375" style="3" customWidth="1"/>
    <col min="16129" max="16129" width="9.7109375" style="3" customWidth="1"/>
    <col min="16130" max="16130" width="7.7109375" style="3" customWidth="1"/>
    <col min="16131" max="16131" width="8.42578125" style="3" customWidth="1"/>
    <col min="16132" max="16132" width="12.42578125" style="3" customWidth="1"/>
    <col min="16133" max="16376" width="9.140625" style="3"/>
    <col min="16377" max="16384" width="9.28515625" style="3" customWidth="1"/>
  </cols>
  <sheetData>
    <row r="1" spans="1:26" ht="15.75" thickBot="1" x14ac:dyDescent="0.3"/>
    <row r="2" spans="1:26" s="2" customFormat="1" ht="36.75" customHeight="1" x14ac:dyDescent="0.25">
      <c r="A2" s="1"/>
      <c r="B2" s="56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149999999999999" customHeight="1" x14ac:dyDescent="0.25">
      <c r="B3" s="63" t="s">
        <v>0</v>
      </c>
      <c r="C3" s="64" t="s">
        <v>559</v>
      </c>
      <c r="D3" s="60" t="s">
        <v>13</v>
      </c>
      <c r="E3" s="61" t="s">
        <v>4</v>
      </c>
      <c r="F3" s="60" t="s">
        <v>5</v>
      </c>
      <c r="G3" s="60"/>
      <c r="H3" s="60" t="s">
        <v>7</v>
      </c>
      <c r="I3" s="60"/>
      <c r="J3" s="60" t="s">
        <v>10</v>
      </c>
      <c r="K3" s="60"/>
      <c r="L3" s="62" t="s">
        <v>12</v>
      </c>
    </row>
    <row r="4" spans="1:26" ht="23.25" customHeight="1" x14ac:dyDescent="0.25">
      <c r="B4" s="63"/>
      <c r="C4" s="64"/>
      <c r="D4" s="60"/>
      <c r="E4" s="61"/>
      <c r="F4" s="16" t="s">
        <v>11</v>
      </c>
      <c r="G4" s="16" t="s">
        <v>6</v>
      </c>
      <c r="H4" s="16" t="s">
        <v>11</v>
      </c>
      <c r="I4" s="16" t="s">
        <v>6</v>
      </c>
      <c r="J4" s="16" t="s">
        <v>11</v>
      </c>
      <c r="K4" s="16" t="s">
        <v>6</v>
      </c>
      <c r="L4" s="62"/>
    </row>
    <row r="5" spans="1:26" s="4" customFormat="1" ht="15.75" x14ac:dyDescent="0.25">
      <c r="B5" s="63"/>
      <c r="C5" s="64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29">
        <v>9</v>
      </c>
    </row>
    <row r="6" spans="1:26" s="4" customFormat="1" ht="15.75" x14ac:dyDescent="0.25">
      <c r="B6" s="30">
        <v>1</v>
      </c>
      <c r="C6" s="18" t="s">
        <v>560</v>
      </c>
      <c r="D6" s="7"/>
      <c r="E6" s="24"/>
      <c r="F6" s="9"/>
      <c r="G6" s="9"/>
      <c r="H6" s="9"/>
      <c r="I6" s="9"/>
      <c r="J6" s="7"/>
      <c r="K6" s="7"/>
      <c r="L6" s="31"/>
      <c r="M6" s="14"/>
      <c r="N6" s="14"/>
    </row>
    <row r="7" spans="1:26" s="4" customFormat="1" ht="30" x14ac:dyDescent="0.25">
      <c r="B7" s="32">
        <v>1.1000000000000001</v>
      </c>
      <c r="C7" s="20" t="s">
        <v>561</v>
      </c>
      <c r="D7" s="7" t="s">
        <v>16</v>
      </c>
      <c r="E7" s="24">
        <f>2418*0.3</f>
        <v>725.4</v>
      </c>
      <c r="F7" s="9"/>
      <c r="G7" s="9"/>
      <c r="H7" s="9"/>
      <c r="I7" s="9"/>
      <c r="J7" s="7"/>
      <c r="K7" s="7"/>
      <c r="L7" s="31">
        <f>G7+I7+K7</f>
        <v>0</v>
      </c>
    </row>
    <row r="8" spans="1:26" s="4" customFormat="1" ht="30" x14ac:dyDescent="0.25">
      <c r="B8" s="32">
        <v>1.2</v>
      </c>
      <c r="C8" s="20" t="s">
        <v>562</v>
      </c>
      <c r="D8" s="7" t="s">
        <v>16</v>
      </c>
      <c r="E8" s="9">
        <f>2418*0.15</f>
        <v>362.7</v>
      </c>
      <c r="F8" s="9"/>
      <c r="G8" s="9"/>
      <c r="H8" s="9"/>
      <c r="I8" s="9"/>
      <c r="J8" s="7"/>
      <c r="K8" s="7"/>
      <c r="L8" s="31">
        <f t="shared" ref="L8:L16" si="0">G8+I8+K8</f>
        <v>0</v>
      </c>
    </row>
    <row r="9" spans="1:26" s="4" customFormat="1" ht="34.5" customHeight="1" x14ac:dyDescent="0.25">
      <c r="B9" s="32">
        <v>1.3</v>
      </c>
      <c r="C9" s="20" t="s">
        <v>570</v>
      </c>
      <c r="D9" s="7" t="s">
        <v>8</v>
      </c>
      <c r="E9" s="24">
        <v>2556</v>
      </c>
      <c r="F9" s="9"/>
      <c r="G9" s="9"/>
      <c r="H9" s="9"/>
      <c r="I9" s="9"/>
      <c r="J9" s="7"/>
      <c r="K9" s="7"/>
      <c r="L9" s="31">
        <f t="shared" si="0"/>
        <v>0</v>
      </c>
    </row>
    <row r="10" spans="1:26" s="4" customFormat="1" ht="30" x14ac:dyDescent="0.25">
      <c r="B10" s="32">
        <v>1.4</v>
      </c>
      <c r="C10" s="20" t="s">
        <v>563</v>
      </c>
      <c r="D10" s="7" t="s">
        <v>8</v>
      </c>
      <c r="E10" s="24">
        <v>2556</v>
      </c>
      <c r="F10" s="9"/>
      <c r="G10" s="9"/>
      <c r="H10" s="9"/>
      <c r="I10" s="9"/>
      <c r="J10" s="7"/>
      <c r="K10" s="7"/>
      <c r="L10" s="31">
        <f t="shared" si="0"/>
        <v>0</v>
      </c>
    </row>
    <row r="11" spans="1:26" s="4" customFormat="1" ht="15.75" x14ac:dyDescent="0.25">
      <c r="B11" s="32">
        <v>1.5</v>
      </c>
      <c r="C11" s="20" t="s">
        <v>564</v>
      </c>
      <c r="D11" s="7" t="s">
        <v>8</v>
      </c>
      <c r="E11" s="24">
        <v>2556</v>
      </c>
      <c r="F11" s="9"/>
      <c r="G11" s="9"/>
      <c r="H11" s="9"/>
      <c r="I11" s="9"/>
      <c r="J11" s="7"/>
      <c r="K11" s="7"/>
      <c r="L11" s="31">
        <f t="shared" si="0"/>
        <v>0</v>
      </c>
    </row>
    <row r="12" spans="1:26" s="4" customFormat="1" ht="15.75" x14ac:dyDescent="0.25">
      <c r="B12" s="32">
        <v>1.6</v>
      </c>
      <c r="C12" s="77" t="s">
        <v>565</v>
      </c>
      <c r="D12" s="7" t="s">
        <v>445</v>
      </c>
      <c r="E12" s="24">
        <v>1227</v>
      </c>
      <c r="F12" s="9"/>
      <c r="G12" s="9"/>
      <c r="H12" s="9"/>
      <c r="I12" s="9"/>
      <c r="J12" s="7"/>
      <c r="K12" s="7"/>
      <c r="L12" s="31">
        <f t="shared" si="0"/>
        <v>0</v>
      </c>
    </row>
    <row r="13" spans="1:26" s="4" customFormat="1" ht="30" x14ac:dyDescent="0.25">
      <c r="B13" s="32">
        <v>1.7</v>
      </c>
      <c r="C13" s="20" t="s">
        <v>566</v>
      </c>
      <c r="D13" s="7" t="s">
        <v>445</v>
      </c>
      <c r="E13" s="26">
        <v>150</v>
      </c>
      <c r="F13" s="9"/>
      <c r="G13" s="9"/>
      <c r="H13" s="9"/>
      <c r="I13" s="9"/>
      <c r="J13" s="7"/>
      <c r="K13" s="7"/>
      <c r="L13" s="31">
        <f t="shared" si="0"/>
        <v>0</v>
      </c>
    </row>
    <row r="14" spans="1:26" s="4" customFormat="1" ht="15.75" x14ac:dyDescent="0.25">
      <c r="B14" s="69">
        <v>2</v>
      </c>
      <c r="C14" s="18" t="s">
        <v>567</v>
      </c>
      <c r="D14" s="7"/>
      <c r="E14" s="24"/>
      <c r="F14" s="9"/>
      <c r="G14" s="9"/>
      <c r="H14" s="9"/>
      <c r="I14" s="9"/>
      <c r="J14" s="7"/>
      <c r="K14" s="7"/>
      <c r="L14" s="31"/>
    </row>
    <row r="15" spans="1:26" s="4" customFormat="1" ht="30" x14ac:dyDescent="0.25">
      <c r="B15" s="32">
        <v>2.1</v>
      </c>
      <c r="C15" s="20" t="s">
        <v>568</v>
      </c>
      <c r="D15" s="7" t="s">
        <v>8</v>
      </c>
      <c r="E15" s="24">
        <v>200</v>
      </c>
      <c r="F15" s="9"/>
      <c r="G15" s="9"/>
      <c r="H15" s="9"/>
      <c r="I15" s="9"/>
      <c r="J15" s="7"/>
      <c r="K15" s="7"/>
      <c r="L15" s="31">
        <f t="shared" si="0"/>
        <v>0</v>
      </c>
    </row>
    <row r="16" spans="1:26" s="4" customFormat="1" ht="30" x14ac:dyDescent="0.25">
      <c r="B16" s="32">
        <v>2.2000000000000002</v>
      </c>
      <c r="C16" s="20" t="s">
        <v>569</v>
      </c>
      <c r="D16" s="7" t="s">
        <v>8</v>
      </c>
      <c r="E16" s="24">
        <v>200</v>
      </c>
      <c r="F16" s="9"/>
      <c r="G16" s="9"/>
      <c r="H16" s="9"/>
      <c r="I16" s="9"/>
      <c r="J16" s="7"/>
      <c r="K16" s="7"/>
      <c r="L16" s="31">
        <f t="shared" si="0"/>
        <v>0</v>
      </c>
    </row>
    <row r="17" spans="2:12" ht="18" x14ac:dyDescent="0.25">
      <c r="B17" s="32"/>
      <c r="C17" s="21" t="s">
        <v>6</v>
      </c>
      <c r="D17" s="7"/>
      <c r="E17" s="24"/>
      <c r="F17" s="7"/>
      <c r="G17" s="12">
        <f>SUM(G6:G16)</f>
        <v>0</v>
      </c>
      <c r="H17" s="7"/>
      <c r="I17" s="12">
        <f>SUM(I6:I16)</f>
        <v>0</v>
      </c>
      <c r="J17" s="7"/>
      <c r="K17" s="9"/>
      <c r="L17" s="33">
        <f>SUM(L6:L16)</f>
        <v>0</v>
      </c>
    </row>
    <row r="18" spans="2:12" ht="18" x14ac:dyDescent="0.25">
      <c r="B18" s="32"/>
      <c r="C18" s="27" t="s">
        <v>21</v>
      </c>
      <c r="D18" s="28" t="s">
        <v>60</v>
      </c>
      <c r="E18" s="24"/>
      <c r="F18" s="8"/>
      <c r="G18" s="8" t="s">
        <v>1</v>
      </c>
      <c r="H18" s="10"/>
      <c r="I18" s="8"/>
      <c r="J18" s="8"/>
      <c r="K18" s="8"/>
      <c r="L18" s="31"/>
    </row>
    <row r="19" spans="2:12" ht="18" x14ac:dyDescent="0.25">
      <c r="B19" s="32"/>
      <c r="C19" s="22" t="s">
        <v>6</v>
      </c>
      <c r="D19" s="8"/>
      <c r="E19" s="24"/>
      <c r="F19" s="8"/>
      <c r="G19" s="8"/>
      <c r="H19" s="10"/>
      <c r="I19" s="8"/>
      <c r="J19" s="8"/>
      <c r="K19" s="8"/>
      <c r="L19" s="33">
        <f>L17+L18</f>
        <v>0</v>
      </c>
    </row>
    <row r="20" spans="2:12" ht="18" x14ac:dyDescent="0.25">
      <c r="B20" s="32"/>
      <c r="C20" s="27" t="s">
        <v>22</v>
      </c>
      <c r="D20" s="28" t="s">
        <v>60</v>
      </c>
      <c r="E20" s="24"/>
      <c r="F20" s="8"/>
      <c r="G20" s="8"/>
      <c r="H20" s="10" t="s">
        <v>1</v>
      </c>
      <c r="I20" s="8"/>
      <c r="J20" s="8"/>
      <c r="K20" s="8"/>
      <c r="L20" s="31"/>
    </row>
    <row r="21" spans="2:12" ht="18" x14ac:dyDescent="0.25">
      <c r="B21" s="32"/>
      <c r="C21" s="22" t="s">
        <v>6</v>
      </c>
      <c r="D21" s="8"/>
      <c r="E21" s="24"/>
      <c r="F21" s="8"/>
      <c r="G21" s="8"/>
      <c r="H21" s="10"/>
      <c r="I21" s="8"/>
      <c r="J21" s="8"/>
      <c r="K21" s="8"/>
      <c r="L21" s="33">
        <f>L19+L20</f>
        <v>0</v>
      </c>
    </row>
    <row r="22" spans="2:12" ht="15.75" x14ac:dyDescent="0.25">
      <c r="B22" s="32"/>
      <c r="C22" s="27" t="s">
        <v>2</v>
      </c>
      <c r="D22" s="28">
        <v>0.18</v>
      </c>
      <c r="E22" s="24"/>
      <c r="F22" s="7"/>
      <c r="G22" s="7"/>
      <c r="H22" s="7"/>
      <c r="I22" s="7"/>
      <c r="J22" s="7"/>
      <c r="K22" s="7"/>
      <c r="L22" s="31">
        <f>L21*D22</f>
        <v>0</v>
      </c>
    </row>
    <row r="23" spans="2:12" ht="16.5" thickBot="1" x14ac:dyDescent="0.3">
      <c r="B23" s="34"/>
      <c r="C23" s="35" t="s">
        <v>3</v>
      </c>
      <c r="D23" s="36"/>
      <c r="E23" s="37"/>
      <c r="F23" s="36"/>
      <c r="G23" s="36"/>
      <c r="H23" s="36"/>
      <c r="I23" s="36"/>
      <c r="J23" s="36"/>
      <c r="K23" s="36"/>
      <c r="L23" s="38">
        <f>L21+L22</f>
        <v>0</v>
      </c>
    </row>
    <row r="24" spans="2:12" s="5" customFormat="1" ht="15.75" x14ac:dyDescent="0.25">
      <c r="B24" s="3"/>
      <c r="C24" s="59"/>
      <c r="D24" s="59"/>
      <c r="E24" s="25"/>
      <c r="F24" s="11"/>
      <c r="G24" s="11"/>
      <c r="H24" s="11"/>
      <c r="I24" s="6"/>
      <c r="J24" s="59"/>
      <c r="K24" s="59"/>
      <c r="L24" s="59"/>
    </row>
  </sheetData>
  <mergeCells count="11">
    <mergeCell ref="C24:D24"/>
    <mergeCell ref="J24:L24"/>
    <mergeCell ref="B2:L2"/>
    <mergeCell ref="B3:B5"/>
    <mergeCell ref="C3:C5"/>
    <mergeCell ref="D3:D4"/>
    <mergeCell ref="E3:E4"/>
    <mergeCell ref="F3:G3"/>
    <mergeCell ref="H3:I3"/>
    <mergeCell ref="J3:K3"/>
    <mergeCell ref="L3:L4"/>
  </mergeCells>
  <pageMargins left="0.84" right="0.25" top="0.75" bottom="0.2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</vt:lpstr>
      <vt:lpstr>A</vt:lpstr>
      <vt:lpstr>B</vt:lpstr>
      <vt:lpstr>C</vt:lpstr>
      <vt:lpstr>D</vt:lpstr>
      <vt:lpstr>E</vt:lpstr>
      <vt:lpstr>F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2023-07-04T10:49:43Z</dcterms:modified>
</cp:coreProperties>
</file>