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njavidze0208\Desktop\ვაკე ტენდერები\"/>
    </mc:Choice>
  </mc:AlternateContent>
  <xr:revisionPtr revIDLastSave="0" documentId="13_ncr:1_{BBE70A4C-C399-413E-852C-10A5B03D1E34}" xr6:coauthVersionLast="45" xr6:coauthVersionMax="45" xr10:uidLastSave="{00000000-0000-0000-0000-000000000000}"/>
  <bookViews>
    <workbookView xWindow="-108" yWindow="-108" windowWidth="23256" windowHeight="12576" firstSheet="1" activeTab="1" xr2:uid="{ABE45D29-A71D-4AC1-9118-F97882DB7303}"/>
  </bookViews>
  <sheets>
    <sheet name="მოცულობები" sheetId="1" state="hidden" r:id="rId1"/>
    <sheet name="ელექტრობა" sheetId="3" r:id="rId2"/>
    <sheet name="სუსტი დენები" sheetId="4" r:id="rId3"/>
  </sheets>
  <definedNames>
    <definedName name="_xlnm._FilterDatabase" localSheetId="1" hidden="1">ელექტრობა!$A$4:$L$87</definedName>
    <definedName name="_xlnm._FilterDatabase" localSheetId="0" hidden="1">მოცულობები!$A$2:$H$2</definedName>
    <definedName name="_xlnm._FilterDatabase" localSheetId="2" hidden="1">'სუსტი დენები'!$A$4:$L$139</definedName>
    <definedName name="_xlnm.Print_Area" localSheetId="1">ელექტრობა!$A$1:$L$86</definedName>
    <definedName name="_xlnm.Print_Titles" localSheetId="1">ელექტრობა!#REF!</definedName>
    <definedName name="Summary" localSheetId="1">#REF!</definedName>
    <definedName name="Summar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1" l="1"/>
  <c r="E12" i="1" l="1"/>
  <c r="E94" i="1" l="1"/>
  <c r="F93" i="1"/>
  <c r="E93" i="1" s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F78" i="1"/>
  <c r="E78" i="1" s="1"/>
  <c r="E75" i="1"/>
  <c r="E74" i="1"/>
  <c r="E76" i="1" s="1"/>
  <c r="E73" i="1"/>
  <c r="F72" i="1"/>
  <c r="E72" i="1" s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F56" i="1"/>
  <c r="E56" i="1" s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F40" i="1"/>
  <c r="E40" i="1"/>
  <c r="E37" i="1"/>
  <c r="E36" i="1"/>
  <c r="E38" i="1" s="1"/>
  <c r="E39" i="1" s="1"/>
  <c r="F35" i="1"/>
  <c r="E35" i="1" s="1"/>
  <c r="E33" i="1"/>
  <c r="E32" i="1"/>
  <c r="E31" i="1"/>
  <c r="E30" i="1"/>
  <c r="E28" i="1"/>
  <c r="E27" i="1"/>
  <c r="E26" i="1"/>
  <c r="E25" i="1"/>
  <c r="E24" i="1"/>
  <c r="E23" i="1"/>
  <c r="E22" i="1"/>
  <c r="E21" i="1"/>
  <c r="E19" i="1"/>
  <c r="F18" i="1"/>
  <c r="E18" i="1" s="1"/>
  <c r="E16" i="1"/>
  <c r="E15" i="1"/>
  <c r="E14" i="1"/>
  <c r="E13" i="1"/>
  <c r="E11" i="1"/>
  <c r="E10" i="1"/>
  <c r="E9" i="1"/>
  <c r="E8" i="1"/>
  <c r="E7" i="1"/>
  <c r="E6" i="1"/>
  <c r="E5" i="1"/>
  <c r="E4" i="1" s="1"/>
  <c r="E77" i="1" l="1"/>
  <c r="E34" i="1"/>
  <c r="E17" i="1"/>
  <c r="E71" i="1"/>
  <c r="E55" i="1"/>
  <c r="E92" i="1"/>
</calcChain>
</file>

<file path=xl/sharedStrings.xml><?xml version="1.0" encoding="utf-8"?>
<sst xmlns="http://schemas.openxmlformats.org/spreadsheetml/2006/main" count="707" uniqueCount="167">
  <si>
    <t>ნიშნული</t>
  </si>
  <si>
    <t>შესასრულებელი სამუშაო</t>
  </si>
  <si>
    <t>დანიშნულება</t>
  </si>
  <si>
    <t>განზ.ერთ.</t>
  </si>
  <si>
    <t>რაოდენობა</t>
  </si>
  <si>
    <t>±0.000</t>
  </si>
  <si>
    <t>თაბაშირ-მუყაოს ორმაგი ტიხრების მოწყობა სისქით 12.5სმ (ოთხმაგი ფილა)</t>
  </si>
  <si>
    <t>კვ.მ</t>
  </si>
  <si>
    <t xml:space="preserve">კარის ღიობი თაბაშირ-მუყაოს ორმაგ ტიხრებში </t>
  </si>
  <si>
    <t>UA პროფილი კარებისთვის</t>
  </si>
  <si>
    <t>გრძ.მ</t>
  </si>
  <si>
    <t>თაბაშირ-მუყაოს ორმაგი ტიხრების მოწყობა სისქით 12.5სმ (ოთხმაგი ნესტგამძლე ფილა)</t>
  </si>
  <si>
    <t>კარის ღიობი თაბაშირ-მუყაოს ორმაგ ტიხრებში (სან-კვანძი)</t>
  </si>
  <si>
    <t>UA პროფილი სან.კვანძების კარებისთვის</t>
  </si>
  <si>
    <t>კედლის შემოსვა თაბაშირ-მუყაოს ორმაგი ტიხრით სისქით 55სმ (ოთხმაგი ფილა)</t>
  </si>
  <si>
    <t xml:space="preserve">კარის ღიობი თაბაშირ-მუყაოს ორმაგ 55სმ სისქის ტიხრებში </t>
  </si>
  <si>
    <t>თაბაშირ-მუყაოს ერთმაგი კარკასით კედლების შეფუთვა (აბშივკა, ორმაგი ფილით)</t>
  </si>
  <si>
    <t>ღიობების ფართი</t>
  </si>
  <si>
    <t>თაბაშირ-მუყაოს ერთმაგი კარკასით ნესტგამძლე კედლების შეფუთვა (აბშივკა, ორმაგი ფილით)</t>
  </si>
  <si>
    <t>კედლების ღებვა</t>
  </si>
  <si>
    <t>მასალა</t>
  </si>
  <si>
    <t>ხელფასი</t>
  </si>
  <si>
    <t>კედლების ღებვა სან-კვანძში</t>
  </si>
  <si>
    <t>მასალა+ხელფასი</t>
  </si>
  <si>
    <t>+3.000</t>
  </si>
  <si>
    <t>თაბაშირ-მუყაოს ერთმაგი კარკასით კედლების შეფუთვა დარბაზში (აბშივკა, ორმაგი ფილით)</t>
  </si>
  <si>
    <t>+6.000</t>
  </si>
  <si>
    <t>+9.000</t>
  </si>
  <si>
    <t>+12.00</t>
  </si>
  <si>
    <t>ნორმატივი</t>
  </si>
  <si>
    <t>სამუშაოების და დანახარჯების დასახელება</t>
  </si>
  <si>
    <t>განზ. ერთ.</t>
  </si>
  <si>
    <t>მანქანა-მექანიზმი</t>
  </si>
  <si>
    <t>სულ, ჯამი:</t>
  </si>
  <si>
    <t>ერთ.</t>
  </si>
  <si>
    <t>სულ</t>
  </si>
  <si>
    <t>ცალი</t>
  </si>
  <si>
    <t>ლარი</t>
  </si>
  <si>
    <t>სხვა მასალები</t>
  </si>
  <si>
    <t>სხვა მანქანები</t>
  </si>
  <si>
    <t>საბაზრო</t>
  </si>
  <si>
    <t>შრომის დანახარჯი</t>
  </si>
  <si>
    <t>ჯამი</t>
  </si>
  <si>
    <t>გეგმიური მოგება</t>
  </si>
  <si>
    <t>გაუთვალისწინებელი ხარჯი</t>
  </si>
  <si>
    <t>დღგ</t>
  </si>
  <si>
    <t>კომპლ.</t>
  </si>
  <si>
    <t>ქ. თბილისში, ვაკის რაიონში საერთო საოფისე სივრცის სარემონტო სამუშაოების საორიენტაციო სახარჯთაღრიცხვო გაანგარიშება.</t>
  </si>
  <si>
    <t>№</t>
  </si>
  <si>
    <t>კაბელი</t>
  </si>
  <si>
    <t>8-402-2
მისად.</t>
  </si>
  <si>
    <t>ალუმინის კაბელების მონტაჟი</t>
  </si>
  <si>
    <t>საქკაბელი</t>
  </si>
  <si>
    <t>სპილენძის კაბელი N2XH 5X1.5</t>
  </si>
  <si>
    <t>სპილენძის კაბელი N2XH 3X4</t>
  </si>
  <si>
    <t>სპილენძის კაბელი N2XH 3X2.5</t>
  </si>
  <si>
    <t>სპილენძის კაბელი N2XH 3X1.5</t>
  </si>
  <si>
    <t>სპილენძის კაბელი N2XH 1X6</t>
  </si>
  <si>
    <t>სპილენძის კაბელი N2XH 1X2.5</t>
  </si>
  <si>
    <t>სპილენძის ხანძარ მედეგი კაბელი  N2XH FE 180 E90 5X4</t>
  </si>
  <si>
    <t>სპილენძის ხანძარ მედეგი კაბელი  N2XH FE 180 E90 3X1.5</t>
  </si>
  <si>
    <t>8-398-1</t>
  </si>
  <si>
    <t>კაბელ-არხების მონტაჟი</t>
  </si>
  <si>
    <t>ლითონის პერფორირებული გალვანიზირებული საკაბელო არხი 600X110</t>
  </si>
  <si>
    <t>8-524-1</t>
  </si>
  <si>
    <t>ავტომატური ამომრთველების მოწყობა კარადაში</t>
  </si>
  <si>
    <t>8-525-3</t>
  </si>
  <si>
    <t>ავტომატური ამომრთველი C 1P/16A</t>
  </si>
  <si>
    <t>ავტომატური ამომრთველი C 1P/10A</t>
  </si>
  <si>
    <t>ელ.გამანაწილებელი კარადა DB-00  1200х600х400   IP22</t>
  </si>
  <si>
    <t>ფაზების გამანაწილებელი ბლოკი  100A_ზე</t>
  </si>
  <si>
    <t>ნულების გამანაწილებელი ბლოკი  100A_ზე</t>
  </si>
  <si>
    <t>დამიწების გამანაწილებელი ბლოკი  100A_ზე</t>
  </si>
  <si>
    <t>ავტომატური ამომრთველი MCCB 4P/80A</t>
  </si>
  <si>
    <t>ავტომატური დიფერენციალური ამომრთველი MCB+RCD C16A/6KA 30MA</t>
  </si>
  <si>
    <t>ავტომატური ამომრთველი C 1P/25A</t>
  </si>
  <si>
    <t>ფურნიტურა</t>
  </si>
  <si>
    <t>8-591-8</t>
  </si>
  <si>
    <t>როზეტების მონტაჟი</t>
  </si>
  <si>
    <t>შრომითი დანახარჯები</t>
  </si>
  <si>
    <t xml:space="preserve">იატაკში სამონტაჟო საშტეფცელო როზეტი IP22 დაცვის კლასით </t>
  </si>
  <si>
    <t xml:space="preserve">კედელში სამონტაჟო საშტეფცელო როზეტი IP22 დაცვის კლასით  </t>
  </si>
  <si>
    <t xml:space="preserve">კედელში სამონტაჟო საშტეფცელო როზეტი IP44 დაცვის კლასით  </t>
  </si>
  <si>
    <t>21-23-3</t>
  </si>
  <si>
    <t>ჩამრთველების მონტაჟი</t>
  </si>
  <si>
    <t>ჩამრთველი ერთკლავიშა IP22 დაცვის კლასით</t>
  </si>
  <si>
    <t>ჩამრთველი ორკლავიშა IP22 დაცვის კლასით</t>
  </si>
  <si>
    <t>ჩამრთველი სამკლავიშა IP22 დაცვის კლასით</t>
  </si>
  <si>
    <t>ერთკლავიშა შუალედური ჩამრთველი IP 22 კლასით</t>
  </si>
  <si>
    <t>ერთკლავიშა რევერსული ჩამრთველი  IP22 დაცვის კლასით</t>
  </si>
  <si>
    <t>სამონტაჟო მასალა</t>
  </si>
  <si>
    <t>8-414-1</t>
  </si>
  <si>
    <t>გამანაწილებელი კოლოფების მონტაჟი</t>
  </si>
  <si>
    <t>გამანაწილებელი კოლოფი 100X100</t>
  </si>
  <si>
    <t>სანათების მონტაჟი</t>
  </si>
  <si>
    <t>8-604-1
მისად.</t>
  </si>
  <si>
    <t xml:space="preserve">ფასადზე სამონტაჟო სანათი </t>
  </si>
  <si>
    <t xml:space="preserve">შესასვლელში არსებული სანათები </t>
  </si>
  <si>
    <t xml:space="preserve">ჩამოსაკიდი სანათი </t>
  </si>
  <si>
    <t>სველი წერტილის სანათი</t>
  </si>
  <si>
    <t>საევაკუაციო მანიშნებლიანი  სანათი გაიქეცი მარცხნივ</t>
  </si>
  <si>
    <t>საევაკუაციო მანიშნებლიანი  სანათი გაიქეცი მარჯვნივ</t>
  </si>
  <si>
    <t>საევაკუაციო მანიშნებლიანი  შუალედური სანათი</t>
  </si>
  <si>
    <t>საევაკუაციო მანიშნებლიანი  სანათი EXIT მთავარი გასასვლელი</t>
  </si>
  <si>
    <t>სულ, ჯამი</t>
  </si>
  <si>
    <t>სატრანსპორტო ხარჯები (მასალის ღირებულებიდან)</t>
  </si>
  <si>
    <t xml:space="preserve">ზედნადები ხარჯები </t>
  </si>
  <si>
    <t>სახანძრო სიგნალიზაციის სისტემა</t>
  </si>
  <si>
    <t>10-742-1</t>
  </si>
  <si>
    <t>სამისამართო სახანძრო პანელი 2 მარყუჟიანი</t>
  </si>
  <si>
    <t>10-743-3</t>
  </si>
  <si>
    <t>კვამლის დეტექტორი</t>
  </si>
  <si>
    <t>კვამლის დეტექტორი ჰაერსატარისთვის</t>
  </si>
  <si>
    <t>კომბინირებული დეტექტორი</t>
  </si>
  <si>
    <t>10-745-3</t>
  </si>
  <si>
    <t>თბური დეტექტორი</t>
  </si>
  <si>
    <t>10-743-3
მისად.</t>
  </si>
  <si>
    <t>დეტექტორის ბაზა</t>
  </si>
  <si>
    <t>10-744-5</t>
  </si>
  <si>
    <t>ხელის საგანგაშო ღილაკი</t>
  </si>
  <si>
    <t>მისამართული სირენა მანათობლით</t>
  </si>
  <si>
    <t>8-148-1</t>
  </si>
  <si>
    <t>სახანძრო კაბელი JE-H(ST)H FE180/PH120 - 1X2X0.8</t>
  </si>
  <si>
    <t>სახანძრო კაბელი JE-H(ST)H FE180/PH120 - 1X2X1.5</t>
  </si>
  <si>
    <t>საევაკუაციო გახმოვანების სისტემა</t>
  </si>
  <si>
    <t>მთავარი სისტემური კონტროლერი 8 ზონაზე</t>
  </si>
  <si>
    <t>გამაძლიერებელი 4X240W</t>
  </si>
  <si>
    <t>გამაძლიერებელი 2X240W</t>
  </si>
  <si>
    <t>31-14-1
მისად.</t>
  </si>
  <si>
    <t>ჭერში სამონტაჟო დინამიკი 1.3W/3W/6W EN54</t>
  </si>
  <si>
    <t>სახანძრო ხუფი ჭერის სამონტაჟო დინამიკისთვის</t>
  </si>
  <si>
    <t>ც</t>
  </si>
  <si>
    <t>ზედაპირზე სამონტაჟო დინამიკი 1.3W/3W/6W EN54</t>
  </si>
  <si>
    <t>მიკროფონი</t>
  </si>
  <si>
    <t>10-744-6</t>
  </si>
  <si>
    <t>განგაშის სისტემა შ.შ.მ. პირებისთვის</t>
  </si>
  <si>
    <t>10 ზონიანი მასტერ კონტროლერი</t>
  </si>
  <si>
    <t>აუდიო კომუნიკაციის კონტროლერი შ.შ.მ. პირებისთვის</t>
  </si>
  <si>
    <t>აუდიო კომუნიკაციის წერტილი შ.შ.მ. პირებისთვის</t>
  </si>
  <si>
    <t>ხანძარმედეგი კაბელი - 1X2X1.5</t>
  </si>
  <si>
    <t>მ</t>
  </si>
  <si>
    <t>UTP cat6 კაბელი</t>
  </si>
  <si>
    <t>ვიდეომეთვალყურეობის სისტემა</t>
  </si>
  <si>
    <t>ვიდეო რეგისტრატორი 64CH, 30დღე 15fps ჩანაწერის უზრუნველყოფით</t>
  </si>
  <si>
    <t>HDD 10 ტერაბაიტი</t>
  </si>
  <si>
    <t>10-350-22</t>
  </si>
  <si>
    <t>კამერების მონტაჟი</t>
  </si>
  <si>
    <t>4 MP გარე გამოყენების კამერა 3.6mm ლინზით</t>
  </si>
  <si>
    <t>4 MP გუმბათისებური კამერა 3.6mm ლინზით</t>
  </si>
  <si>
    <t>გარე კამერის სამონტაჟო ძირი</t>
  </si>
  <si>
    <t>SFP მოდული 3km 1.25G, SC Simplex კონექტორით</t>
  </si>
  <si>
    <t>10-682-5</t>
  </si>
  <si>
    <t>22 ინჩიანი CCTV მონიტორი</t>
  </si>
  <si>
    <t xml:space="preserve">UTP cat6 კაბელი </t>
  </si>
  <si>
    <t>კომპიუტერული ქსელი</t>
  </si>
  <si>
    <t>27U რეკი 600X600 აქსესუარებით</t>
  </si>
  <si>
    <t>42U რეკი 800X1000 აქსესუარებით</t>
  </si>
  <si>
    <t>RJ45 როზეტი</t>
  </si>
  <si>
    <t>11-96-1</t>
  </si>
  <si>
    <t>უკაბელო დაშვების წერტილი 2.4/5 GHz</t>
  </si>
  <si>
    <t>10-345-4</t>
  </si>
  <si>
    <t>Wifi კონტროლერი</t>
  </si>
  <si>
    <t>ოპტიკური კაბელები</t>
  </si>
  <si>
    <t>UTP cat6 კაბელი LSZH</t>
  </si>
  <si>
    <t>შიდა გამოყენების 4 წვერიანი ოპტიკური კაბელი LSZH</t>
  </si>
  <si>
    <t xml:space="preserve">4 წვერიანი გარე გამოყენების ოპტიკური კაბელი </t>
  </si>
  <si>
    <t>შენიშვნა: ობიექტზე გათვალისწინებულია ინდუსტრიული ჭერი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</si>
</sst>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-* #,##0.00\ _L_a_r_i_-;\-* #,##0.00\ _L_a_r_i_-;_-* &quot;-&quot;??\ _L_a_r_i_-;_-@_-"/>
    <numFmt numFmtId="166" formatCode="0.0%"/>
    <numFmt numFmtId="167" formatCode="_-* #,##0.00_р_._-;\-* #,##0.00_р_._-;_-* &quot;-&quot;??_р_._-;_-@_-"/>
    <numFmt numFmtId="168" formatCode="0.0"/>
  </numFmts>
  <fonts count="37" x14ac:knownFonts="1">
    <font>
      <sz val="10"/>
      <name val="Arial"/>
      <family val="2"/>
    </font>
    <font>
      <sz val="11"/>
      <color theme="1"/>
      <name val="Sylfaen"/>
      <family val="2"/>
      <scheme val="minor"/>
    </font>
    <font>
      <sz val="11"/>
      <color theme="1"/>
      <name val="Sylfaen"/>
      <family val="2"/>
      <scheme val="minor"/>
    </font>
    <font>
      <sz val="11"/>
      <color theme="1"/>
      <name val="Sylfaen"/>
      <family val="2"/>
      <scheme val="minor"/>
    </font>
    <font>
      <sz val="11"/>
      <color theme="1"/>
      <name val="Sylfaen"/>
      <family val="2"/>
      <scheme val="minor"/>
    </font>
    <font>
      <sz val="10"/>
      <name val="Arial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  <charset val="204"/>
    </font>
    <font>
      <sz val="10"/>
      <name val="Calibri"/>
      <family val="2"/>
    </font>
    <font>
      <b/>
      <sz val="10"/>
      <name val="Sylfaen"/>
      <family val="1"/>
      <charset val="204"/>
    </font>
    <font>
      <sz val="10"/>
      <name val="Sylfaen"/>
      <family val="1"/>
      <charset val="204"/>
    </font>
    <font>
      <sz val="10"/>
      <name val="Arial"/>
      <family val="2"/>
      <charset val="204"/>
    </font>
    <font>
      <b/>
      <sz val="10"/>
      <name val="Sylfaen"/>
      <family val="1"/>
    </font>
    <font>
      <sz val="11"/>
      <name val="Sylfaen"/>
      <family val="1"/>
    </font>
    <font>
      <sz val="10"/>
      <name val="Sylfaen"/>
      <family val="1"/>
    </font>
    <font>
      <sz val="10"/>
      <name val="Helv"/>
    </font>
    <font>
      <b/>
      <sz val="11"/>
      <name val="Sylfaen"/>
      <family val="1"/>
    </font>
    <font>
      <sz val="10"/>
      <color theme="1"/>
      <name val="Sylfaen"/>
      <family val="1"/>
    </font>
    <font>
      <sz val="11"/>
      <color theme="1"/>
      <name val="Sylfaen"/>
      <family val="2"/>
      <charset val="1"/>
      <scheme val="minor"/>
    </font>
    <font>
      <sz val="10"/>
      <color rgb="FFFF0000"/>
      <name val="Sylfaen"/>
      <family val="1"/>
    </font>
    <font>
      <sz val="11"/>
      <color indexed="8"/>
      <name val="Calibri"/>
      <family val="2"/>
    </font>
    <font>
      <b/>
      <sz val="10"/>
      <color rgb="FFFF0000"/>
      <name val="Sylfaen"/>
      <family val="1"/>
    </font>
    <font>
      <sz val="12"/>
      <name val="Sylfaen"/>
      <family val="1"/>
      <charset val="204"/>
    </font>
    <font>
      <b/>
      <sz val="11"/>
      <color theme="1"/>
      <name val="Sylfaen"/>
      <family val="2"/>
      <scheme val="minor"/>
    </font>
    <font>
      <b/>
      <sz val="10"/>
      <color theme="1"/>
      <name val="Sylfaen"/>
      <family val="1"/>
      <charset val="204"/>
    </font>
    <font>
      <sz val="11"/>
      <color rgb="FFFF0000"/>
      <name val="Sylfaen"/>
      <family val="1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Sylfaen"/>
      <family val="1"/>
      <charset val="1"/>
    </font>
    <font>
      <sz val="12"/>
      <color theme="1"/>
      <name val="Sylfaen"/>
      <family val="1"/>
    </font>
    <font>
      <sz val="10"/>
      <name val="Sylfaen"/>
      <family val="1"/>
      <charset val="1"/>
    </font>
    <font>
      <sz val="10"/>
      <color theme="1"/>
      <name val="Sylfaen"/>
      <family val="1"/>
      <charset val="1"/>
    </font>
    <font>
      <b/>
      <sz val="10"/>
      <color theme="1"/>
      <name val="Sylfaen"/>
      <family val="1"/>
    </font>
    <font>
      <sz val="16"/>
      <color rgb="FFC00000"/>
      <name val="Sylfaen"/>
      <family val="2"/>
      <scheme val="minor"/>
    </font>
    <font>
      <b/>
      <sz val="11"/>
      <color rgb="FFFF0000"/>
      <name val="Sylfaen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164" fontId="4" fillId="0" borderId="0" applyFont="0" applyFill="0" applyBorder="0" applyAlignment="0" applyProtection="0"/>
    <xf numFmtId="0" fontId="11" fillId="0" borderId="0"/>
    <xf numFmtId="0" fontId="5" fillId="0" borderId="0"/>
    <xf numFmtId="164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5" fillId="0" borderId="0"/>
    <xf numFmtId="0" fontId="3" fillId="0" borderId="0"/>
    <xf numFmtId="0" fontId="11" fillId="0" borderId="0"/>
    <xf numFmtId="0" fontId="11" fillId="0" borderId="0"/>
    <xf numFmtId="9" fontId="5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18" fillId="0" borderId="0"/>
    <xf numFmtId="164" fontId="3" fillId="0" borderId="0" applyFont="0" applyFill="0" applyBorder="0" applyAlignment="0" applyProtection="0"/>
    <xf numFmtId="164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2" fillId="0" borderId="0"/>
    <xf numFmtId="0" fontId="2" fillId="0" borderId="0"/>
    <xf numFmtId="164" fontId="2" fillId="0" borderId="0" applyFont="0" applyFill="0" applyBorder="0" applyAlignment="0" applyProtection="0"/>
    <xf numFmtId="0" fontId="26" fillId="0" borderId="0"/>
    <xf numFmtId="0" fontId="26" fillId="0" borderId="0"/>
    <xf numFmtId="0" fontId="27" fillId="0" borderId="0"/>
    <xf numFmtId="0" fontId="11" fillId="0" borderId="0"/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" fillId="0" borderId="0"/>
  </cellStyleXfs>
  <cellXfs count="192">
    <xf numFmtId="0" fontId="0" fillId="0" borderId="0" xfId="0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49" fontId="0" fillId="2" borderId="0" xfId="0" applyNumberFormat="1" applyFill="1" applyAlignment="1">
      <alignment wrapText="1"/>
    </xf>
    <xf numFmtId="0" fontId="0" fillId="2" borderId="0" xfId="0" applyFill="1"/>
    <xf numFmtId="0" fontId="0" fillId="2" borderId="4" xfId="0" applyFill="1" applyBorder="1"/>
    <xf numFmtId="49" fontId="6" fillId="3" borderId="5" xfId="0" applyNumberFormat="1" applyFont="1" applyFill="1" applyBorder="1" applyAlignment="1">
      <alignment horizontal="center" vertical="center"/>
    </xf>
    <xf numFmtId="49" fontId="0" fillId="3" borderId="6" xfId="0" applyNumberForma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2" fontId="5" fillId="3" borderId="6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0" fillId="3" borderId="6" xfId="0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0" fontId="7" fillId="0" borderId="0" xfId="0" applyFont="1"/>
    <xf numFmtId="2" fontId="0" fillId="3" borderId="6" xfId="0" applyNumberFormat="1" applyFill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12" fillId="0" borderId="6" xfId="3" applyFont="1" applyBorder="1" applyAlignment="1">
      <alignment horizontal="center" vertical="center" wrapText="1"/>
    </xf>
    <xf numFmtId="0" fontId="14" fillId="0" borderId="6" xfId="3" applyFont="1" applyBorder="1" applyAlignment="1">
      <alignment horizontal="center" vertical="center" wrapText="1"/>
    </xf>
    <xf numFmtId="0" fontId="13" fillId="0" borderId="0" xfId="3" applyFont="1" applyAlignment="1">
      <alignment horizontal="center" vertical="center" wrapText="1"/>
    </xf>
    <xf numFmtId="0" fontId="14" fillId="0" borderId="10" xfId="3" applyFont="1" applyBorder="1" applyAlignment="1">
      <alignment horizontal="center" vertical="center" wrapText="1"/>
    </xf>
    <xf numFmtId="166" fontId="14" fillId="0" borderId="6" xfId="3" applyNumberFormat="1" applyFont="1" applyBorder="1" applyAlignment="1">
      <alignment horizontal="center" vertical="center" wrapText="1"/>
    </xf>
    <xf numFmtId="2" fontId="12" fillId="0" borderId="0" xfId="2" applyNumberFormat="1" applyFont="1" applyAlignment="1">
      <alignment horizontal="center" vertical="center" wrapText="1"/>
    </xf>
    <xf numFmtId="0" fontId="12" fillId="0" borderId="10" xfId="3" applyFont="1" applyBorder="1" applyAlignment="1">
      <alignment horizontal="center" vertical="center" wrapText="1"/>
    </xf>
    <xf numFmtId="0" fontId="16" fillId="0" borderId="0" xfId="3" applyFont="1" applyAlignment="1">
      <alignment horizontal="center" vertical="center" wrapText="1"/>
    </xf>
    <xf numFmtId="164" fontId="13" fillId="0" borderId="11" xfId="1" applyFont="1" applyFill="1" applyBorder="1" applyAlignment="1">
      <alignment horizontal="center" vertical="center" wrapText="1"/>
    </xf>
    <xf numFmtId="164" fontId="16" fillId="0" borderId="11" xfId="1" applyFont="1" applyFill="1" applyBorder="1" applyAlignment="1">
      <alignment horizontal="center" vertical="center" wrapText="1"/>
    </xf>
    <xf numFmtId="164" fontId="13" fillId="0" borderId="16" xfId="1" applyFont="1" applyFill="1" applyBorder="1" applyAlignment="1">
      <alignment horizontal="center" vertical="center" wrapText="1"/>
    </xf>
    <xf numFmtId="166" fontId="14" fillId="0" borderId="17" xfId="3" applyNumberFormat="1" applyFont="1" applyBorder="1" applyAlignment="1">
      <alignment horizontal="center" vertical="center" wrapText="1"/>
    </xf>
    <xf numFmtId="164" fontId="13" fillId="0" borderId="19" xfId="1" applyFont="1" applyFill="1" applyBorder="1" applyAlignment="1">
      <alignment horizontal="center" vertical="center" wrapText="1"/>
    </xf>
    <xf numFmtId="164" fontId="9" fillId="4" borderId="21" xfId="1" applyFont="1" applyFill="1" applyBorder="1" applyAlignment="1">
      <alignment horizontal="center" vertical="center" wrapText="1"/>
    </xf>
    <xf numFmtId="0" fontId="14" fillId="4" borderId="20" xfId="2" applyFont="1" applyFill="1" applyBorder="1" applyAlignment="1">
      <alignment horizontal="center" vertical="center" wrapText="1"/>
    </xf>
    <xf numFmtId="49" fontId="12" fillId="0" borderId="6" xfId="3" applyNumberFormat="1" applyFont="1" applyBorder="1" applyAlignment="1">
      <alignment horizontal="center" vertical="center" wrapText="1"/>
    </xf>
    <xf numFmtId="49" fontId="14" fillId="0" borderId="6" xfId="3" applyNumberFormat="1" applyFont="1" applyBorder="1" applyAlignment="1">
      <alignment horizontal="center" vertical="center" wrapText="1"/>
    </xf>
    <xf numFmtId="164" fontId="12" fillId="0" borderId="6" xfId="6" applyFont="1" applyFill="1" applyBorder="1" applyAlignment="1">
      <alignment horizontal="center" vertical="center" wrapText="1"/>
    </xf>
    <xf numFmtId="164" fontId="14" fillId="0" borderId="6" xfId="6" applyFont="1" applyFill="1" applyBorder="1" applyAlignment="1">
      <alignment horizontal="center" vertical="center" wrapText="1"/>
    </xf>
    <xf numFmtId="1" fontId="19" fillId="0" borderId="25" xfId="3" applyNumberFormat="1" applyFont="1" applyBorder="1" applyAlignment="1">
      <alignment horizontal="center" vertical="center" wrapText="1"/>
    </xf>
    <xf numFmtId="1" fontId="19" fillId="0" borderId="26" xfId="3" applyNumberFormat="1" applyFont="1" applyBorder="1" applyAlignment="1">
      <alignment horizontal="center" vertical="center" wrapText="1"/>
    </xf>
    <xf numFmtId="1" fontId="21" fillId="0" borderId="15" xfId="3" applyNumberFormat="1" applyFont="1" applyBorder="1" applyAlignment="1">
      <alignment horizontal="center" vertical="center" wrapText="1"/>
    </xf>
    <xf numFmtId="1" fontId="19" fillId="0" borderId="15" xfId="3" applyNumberFormat="1" applyFont="1" applyBorder="1" applyAlignment="1">
      <alignment horizontal="center" vertical="center" wrapText="1"/>
    </xf>
    <xf numFmtId="1" fontId="19" fillId="0" borderId="16" xfId="3" applyNumberFormat="1" applyFont="1" applyBorder="1" applyAlignment="1">
      <alignment horizontal="center" vertical="center" wrapText="1"/>
    </xf>
    <xf numFmtId="49" fontId="14" fillId="0" borderId="6" xfId="2" applyNumberFormat="1" applyFont="1" applyBorder="1" applyAlignment="1">
      <alignment horizontal="center" vertical="center" wrapText="1"/>
    </xf>
    <xf numFmtId="168" fontId="12" fillId="0" borderId="6" xfId="2" applyNumberFormat="1" applyFont="1" applyBorder="1" applyAlignment="1">
      <alignment vertical="center" wrapText="1"/>
    </xf>
    <xf numFmtId="0" fontId="12" fillId="0" borderId="6" xfId="2" applyFont="1" applyBorder="1" applyAlignment="1">
      <alignment horizontal="center" vertical="center"/>
    </xf>
    <xf numFmtId="0" fontId="14" fillId="0" borderId="0" xfId="23" applyFont="1" applyAlignment="1">
      <alignment vertical="center"/>
    </xf>
    <xf numFmtId="0" fontId="14" fillId="0" borderId="0" xfId="24" applyFont="1" applyAlignment="1">
      <alignment vertical="center"/>
    </xf>
    <xf numFmtId="1" fontId="14" fillId="0" borderId="18" xfId="2" applyNumberFormat="1" applyFont="1" applyBorder="1" applyAlignment="1">
      <alignment horizontal="center" vertical="center" wrapText="1"/>
    </xf>
    <xf numFmtId="49" fontId="14" fillId="0" borderId="6" xfId="2" applyNumberFormat="1" applyFont="1" applyBorder="1" applyAlignment="1">
      <alignment horizontal="center" vertical="center"/>
    </xf>
    <xf numFmtId="0" fontId="14" fillId="0" borderId="6" xfId="2" applyFont="1" applyBorder="1" applyAlignment="1">
      <alignment horizontal="left" vertical="center" wrapText="1"/>
    </xf>
    <xf numFmtId="0" fontId="14" fillId="0" borderId="6" xfId="2" applyFont="1" applyBorder="1" applyAlignment="1">
      <alignment horizontal="center" vertical="center"/>
    </xf>
    <xf numFmtId="0" fontId="14" fillId="0" borderId="0" xfId="23" applyFont="1" applyAlignment="1">
      <alignment horizontal="center" vertical="center"/>
    </xf>
    <xf numFmtId="0" fontId="14" fillId="0" borderId="0" xfId="2" applyFont="1" applyAlignment="1">
      <alignment horizontal="center" vertical="center" wrapText="1"/>
    </xf>
    <xf numFmtId="0" fontId="14" fillId="0" borderId="10" xfId="2" applyFont="1" applyBorder="1" applyAlignment="1">
      <alignment horizontal="center" vertical="center"/>
    </xf>
    <xf numFmtId="0" fontId="17" fillId="0" borderId="5" xfId="3" applyFont="1" applyBorder="1" applyAlignment="1" applyProtection="1">
      <alignment vertical="center" wrapText="1"/>
      <protection locked="0"/>
    </xf>
    <xf numFmtId="0" fontId="14" fillId="0" borderId="6" xfId="2" applyFont="1" applyBorder="1" applyAlignment="1" applyProtection="1">
      <alignment horizontal="center" vertical="center" wrapText="1"/>
      <protection locked="0"/>
    </xf>
    <xf numFmtId="0" fontId="13" fillId="0" borderId="0" xfId="2" applyFont="1" applyAlignment="1">
      <alignment horizontal="center" vertical="center" wrapText="1"/>
    </xf>
    <xf numFmtId="0" fontId="14" fillId="0" borderId="6" xfId="2" applyFont="1" applyBorder="1" applyAlignment="1">
      <alignment horizontal="center" vertical="center" wrapText="1"/>
    </xf>
    <xf numFmtId="0" fontId="14" fillId="2" borderId="0" xfId="9" applyFont="1" applyFill="1" applyAlignment="1">
      <alignment horizontal="center" vertical="center"/>
    </xf>
    <xf numFmtId="0" fontId="12" fillId="2" borderId="0" xfId="2" applyFont="1" applyFill="1" applyAlignment="1">
      <alignment horizontal="center" vertical="center" wrapText="1"/>
    </xf>
    <xf numFmtId="164" fontId="14" fillId="2" borderId="0" xfId="27" applyFont="1" applyFill="1" applyBorder="1" applyAlignment="1">
      <alignment horizontal="center" vertical="center" wrapText="1"/>
    </xf>
    <xf numFmtId="0" fontId="16" fillId="2" borderId="0" xfId="3" applyFont="1" applyFill="1" applyAlignment="1">
      <alignment horizontal="center" vertical="center" wrapText="1"/>
    </xf>
    <xf numFmtId="2" fontId="12" fillId="4" borderId="6" xfId="3" applyNumberFormat="1" applyFont="1" applyFill="1" applyBorder="1" applyAlignment="1">
      <alignment horizontal="center" vertical="center" wrapText="1"/>
    </xf>
    <xf numFmtId="0" fontId="12" fillId="4" borderId="6" xfId="3" applyFont="1" applyFill="1" applyBorder="1" applyAlignment="1">
      <alignment horizontal="center" vertical="center" wrapText="1"/>
    </xf>
    <xf numFmtId="1" fontId="12" fillId="4" borderId="12" xfId="3" applyNumberFormat="1" applyFont="1" applyFill="1" applyBorder="1" applyAlignment="1">
      <alignment horizontal="center" vertical="center" wrapText="1"/>
    </xf>
    <xf numFmtId="1" fontId="14" fillId="4" borderId="13" xfId="3" applyNumberFormat="1" applyFont="1" applyFill="1" applyBorder="1" applyAlignment="1">
      <alignment horizontal="center" vertical="center" wrapText="1"/>
    </xf>
    <xf numFmtId="164" fontId="14" fillId="4" borderId="13" xfId="26" applyFont="1" applyFill="1" applyBorder="1" applyAlignment="1">
      <alignment horizontal="center" vertical="center" wrapText="1"/>
    </xf>
    <xf numFmtId="1" fontId="14" fillId="4" borderId="14" xfId="3" applyNumberFormat="1" applyFont="1" applyFill="1" applyBorder="1" applyAlignment="1">
      <alignment horizontal="center" vertical="center" wrapText="1"/>
    </xf>
    <xf numFmtId="1" fontId="13" fillId="2" borderId="0" xfId="3" applyNumberFormat="1" applyFont="1" applyFill="1" applyAlignment="1">
      <alignment horizontal="center" vertical="center" wrapText="1"/>
    </xf>
    <xf numFmtId="164" fontId="19" fillId="0" borderId="15" xfId="26" applyFont="1" applyFill="1" applyBorder="1" applyAlignment="1">
      <alignment horizontal="center" vertical="center" wrapText="1"/>
    </xf>
    <xf numFmtId="1" fontId="25" fillId="0" borderId="0" xfId="3" applyNumberFormat="1" applyFont="1" applyAlignment="1">
      <alignment horizontal="center" vertical="center" wrapText="1"/>
    </xf>
    <xf numFmtId="1" fontId="12" fillId="0" borderId="10" xfId="2" applyNumberFormat="1" applyFont="1" applyBorder="1" applyAlignment="1">
      <alignment horizontal="center" vertical="center" wrapText="1"/>
    </xf>
    <xf numFmtId="164" fontId="14" fillId="0" borderId="6" xfId="26" applyFont="1" applyFill="1" applyBorder="1" applyAlignment="1">
      <alignment horizontal="center" vertical="center"/>
    </xf>
    <xf numFmtId="164" fontId="12" fillId="0" borderId="6" xfId="26" applyFont="1" applyFill="1" applyBorder="1" applyAlignment="1">
      <alignment horizontal="center" vertical="center"/>
    </xf>
    <xf numFmtId="164" fontId="14" fillId="0" borderId="6" xfId="26" applyFont="1" applyFill="1" applyBorder="1" applyAlignment="1">
      <alignment horizontal="center" vertical="center" wrapText="1"/>
    </xf>
    <xf numFmtId="164" fontId="14" fillId="0" borderId="11" xfId="26" applyFont="1" applyFill="1" applyBorder="1" applyAlignment="1">
      <alignment horizontal="center" vertical="center"/>
    </xf>
    <xf numFmtId="164" fontId="14" fillId="0" borderId="17" xfId="26" applyFont="1" applyFill="1" applyBorder="1" applyAlignment="1">
      <alignment horizontal="center" vertical="center" wrapText="1"/>
    </xf>
    <xf numFmtId="0" fontId="10" fillId="0" borderId="6" xfId="29" applyFont="1" applyBorder="1" applyAlignment="1">
      <alignment horizontal="left" vertical="center" wrapText="1"/>
    </xf>
    <xf numFmtId="0" fontId="21" fillId="0" borderId="6" xfId="2" applyFont="1" applyBorder="1" applyAlignment="1">
      <alignment horizontal="center" vertical="center" wrapText="1"/>
    </xf>
    <xf numFmtId="0" fontId="12" fillId="0" borderId="10" xfId="29" quotePrefix="1" applyFont="1" applyBorder="1" applyAlignment="1">
      <alignment horizontal="center" vertical="center" wrapText="1"/>
    </xf>
    <xf numFmtId="49" fontId="24" fillId="0" borderId="6" xfId="29" applyNumberFormat="1" applyFont="1" applyBorder="1" applyAlignment="1">
      <alignment horizontal="center" vertical="center" wrapText="1"/>
    </xf>
    <xf numFmtId="0" fontId="24" fillId="0" borderId="6" xfId="29" applyFont="1" applyBorder="1" applyAlignment="1">
      <alignment horizontal="left" vertical="center" wrapText="1"/>
    </xf>
    <xf numFmtId="0" fontId="28" fillId="0" borderId="6" xfId="29" quotePrefix="1" applyFont="1" applyBorder="1" applyAlignment="1">
      <alignment horizontal="center" vertical="center" wrapText="1"/>
    </xf>
    <xf numFmtId="164" fontId="28" fillId="0" borderId="6" xfId="26" quotePrefix="1" applyFont="1" applyFill="1" applyBorder="1" applyAlignment="1">
      <alignment horizontal="center" vertical="center" wrapText="1"/>
    </xf>
    <xf numFmtId="164" fontId="28" fillId="0" borderId="6" xfId="26" quotePrefix="1" applyFont="1" applyFill="1" applyBorder="1" applyAlignment="1">
      <alignment vertical="center" wrapText="1"/>
    </xf>
    <xf numFmtId="164" fontId="14" fillId="0" borderId="11" xfId="26" quotePrefix="1" applyFont="1" applyFill="1" applyBorder="1" applyAlignment="1">
      <alignment vertical="center" wrapText="1"/>
    </xf>
    <xf numFmtId="0" fontId="29" fillId="0" borderId="0" xfId="29" applyFont="1"/>
    <xf numFmtId="0" fontId="14" fillId="0" borderId="6" xfId="29" quotePrefix="1" applyFont="1" applyBorder="1" applyAlignment="1">
      <alignment horizontal="center" vertical="center" wrapText="1"/>
    </xf>
    <xf numFmtId="0" fontId="30" fillId="0" borderId="6" xfId="29" quotePrefix="1" applyFont="1" applyBorder="1" applyAlignment="1">
      <alignment horizontal="left" vertical="center" wrapText="1"/>
    </xf>
    <xf numFmtId="0" fontId="30" fillId="0" borderId="6" xfId="29" quotePrefix="1" applyFont="1" applyBorder="1" applyAlignment="1">
      <alignment horizontal="center" vertical="center" wrapText="1"/>
    </xf>
    <xf numFmtId="164" fontId="30" fillId="0" borderId="6" xfId="26" quotePrefix="1" applyFont="1" applyFill="1" applyBorder="1" applyAlignment="1">
      <alignment horizontal="center" vertical="center" wrapText="1"/>
    </xf>
    <xf numFmtId="164" fontId="14" fillId="0" borderId="11" xfId="26" quotePrefix="1" applyFont="1" applyFill="1" applyBorder="1" applyAlignment="1">
      <alignment horizontal="center" vertical="center" wrapText="1"/>
    </xf>
    <xf numFmtId="0" fontId="30" fillId="0" borderId="6" xfId="29" applyFont="1" applyBorder="1" applyAlignment="1">
      <alignment horizontal="left" vertical="center"/>
    </xf>
    <xf numFmtId="0" fontId="31" fillId="0" borderId="6" xfId="29" applyFont="1" applyBorder="1" applyAlignment="1">
      <alignment horizontal="center" vertical="center"/>
    </xf>
    <xf numFmtId="0" fontId="10" fillId="0" borderId="6" xfId="29" quotePrefix="1" applyFont="1" applyBorder="1" applyAlignment="1">
      <alignment horizontal="center" vertical="center" wrapText="1"/>
    </xf>
    <xf numFmtId="0" fontId="14" fillId="0" borderId="6" xfId="29" quotePrefix="1" applyFont="1" applyBorder="1" applyAlignment="1">
      <alignment vertical="center" wrapText="1"/>
    </xf>
    <xf numFmtId="0" fontId="21" fillId="0" borderId="6" xfId="29" quotePrefix="1" applyFont="1" applyBorder="1" applyAlignment="1">
      <alignment horizontal="center" vertical="center" wrapText="1"/>
    </xf>
    <xf numFmtId="0" fontId="12" fillId="0" borderId="6" xfId="29" quotePrefix="1" applyFont="1" applyBorder="1" applyAlignment="1">
      <alignment vertical="center" wrapText="1"/>
    </xf>
    <xf numFmtId="0" fontId="14" fillId="4" borderId="27" xfId="2" applyFont="1" applyFill="1" applyBorder="1" applyAlignment="1">
      <alignment horizontal="center" vertical="center" wrapText="1"/>
    </xf>
    <xf numFmtId="0" fontId="14" fillId="4" borderId="22" xfId="2" applyFont="1" applyFill="1" applyBorder="1" applyAlignment="1">
      <alignment horizontal="center" vertical="center" wrapText="1"/>
    </xf>
    <xf numFmtId="0" fontId="12" fillId="4" borderId="20" xfId="2" applyFont="1" applyFill="1" applyBorder="1" applyAlignment="1">
      <alignment horizontal="center" vertical="center" wrapText="1"/>
    </xf>
    <xf numFmtId="164" fontId="12" fillId="4" borderId="20" xfId="26" applyFont="1" applyFill="1" applyBorder="1" applyAlignment="1">
      <alignment horizontal="center" vertical="center" wrapText="1"/>
    </xf>
    <xf numFmtId="4" fontId="12" fillId="4" borderId="23" xfId="2" applyNumberFormat="1" applyFont="1" applyFill="1" applyBorder="1" applyAlignment="1">
      <alignment horizontal="center" vertical="center" wrapText="1"/>
    </xf>
    <xf numFmtId="4" fontId="12" fillId="4" borderId="22" xfId="2" applyNumberFormat="1" applyFont="1" applyFill="1" applyBorder="1" applyAlignment="1">
      <alignment horizontal="center" vertical="center" wrapText="1"/>
    </xf>
    <xf numFmtId="4" fontId="12" fillId="4" borderId="20" xfId="2" applyNumberFormat="1" applyFont="1" applyFill="1" applyBorder="1" applyAlignment="1">
      <alignment horizontal="center" vertical="center" wrapText="1"/>
    </xf>
    <xf numFmtId="4" fontId="12" fillId="4" borderId="21" xfId="2" applyNumberFormat="1" applyFont="1" applyFill="1" applyBorder="1" applyAlignment="1">
      <alignment horizontal="center" vertical="center" wrapText="1"/>
    </xf>
    <xf numFmtId="0" fontId="14" fillId="0" borderId="7" xfId="3" applyFont="1" applyBorder="1" applyAlignment="1">
      <alignment horizontal="center" vertical="center" wrapText="1"/>
    </xf>
    <xf numFmtId="0" fontId="14" fillId="0" borderId="8" xfId="3" applyFont="1" applyBorder="1" applyAlignment="1">
      <alignment horizontal="center" vertical="center" wrapText="1"/>
    </xf>
    <xf numFmtId="49" fontId="14" fillId="0" borderId="8" xfId="3" applyNumberFormat="1" applyFont="1" applyBorder="1" applyAlignment="1">
      <alignment horizontal="center" vertical="center" wrapText="1"/>
    </xf>
    <xf numFmtId="166" fontId="14" fillId="0" borderId="8" xfId="3" applyNumberFormat="1" applyFont="1" applyBorder="1" applyAlignment="1">
      <alignment horizontal="center" vertical="center" wrapText="1"/>
    </xf>
    <xf numFmtId="164" fontId="14" fillId="0" borderId="8" xfId="26" applyFont="1" applyFill="1" applyBorder="1" applyAlignment="1">
      <alignment horizontal="center" vertical="center" wrapText="1"/>
    </xf>
    <xf numFmtId="164" fontId="14" fillId="0" borderId="8" xfId="6" applyFont="1" applyFill="1" applyBorder="1" applyAlignment="1">
      <alignment horizontal="center" vertical="center" wrapText="1"/>
    </xf>
    <xf numFmtId="164" fontId="12" fillId="0" borderId="6" xfId="26" applyFont="1" applyBorder="1" applyAlignment="1">
      <alignment horizontal="center" vertical="center" wrapText="1"/>
    </xf>
    <xf numFmtId="0" fontId="14" fillId="0" borderId="12" xfId="3" applyFont="1" applyBorder="1" applyAlignment="1">
      <alignment horizontal="center" vertical="center" wrapText="1"/>
    </xf>
    <xf numFmtId="0" fontId="14" fillId="0" borderId="13" xfId="3" applyFont="1" applyBorder="1" applyAlignment="1">
      <alignment horizontal="center" vertical="center" wrapText="1"/>
    </xf>
    <xf numFmtId="49" fontId="14" fillId="0" borderId="13" xfId="3" applyNumberFormat="1" applyFont="1" applyBorder="1" applyAlignment="1">
      <alignment horizontal="center" vertical="center" wrapText="1"/>
    </xf>
    <xf numFmtId="166" fontId="14" fillId="0" borderId="13" xfId="3" applyNumberFormat="1" applyFont="1" applyBorder="1" applyAlignment="1">
      <alignment horizontal="center" vertical="center" wrapText="1"/>
    </xf>
    <xf numFmtId="164" fontId="14" fillId="0" borderId="13" xfId="26" applyFont="1" applyFill="1" applyBorder="1" applyAlignment="1">
      <alignment horizontal="center" vertical="center" wrapText="1"/>
    </xf>
    <xf numFmtId="164" fontId="14" fillId="0" borderId="13" xfId="6" applyFont="1" applyFill="1" applyBorder="1" applyAlignment="1">
      <alignment horizontal="center" vertical="center" wrapText="1"/>
    </xf>
    <xf numFmtId="0" fontId="12" fillId="2" borderId="0" xfId="23" applyFont="1" applyFill="1" applyAlignment="1">
      <alignment vertical="center"/>
    </xf>
    <xf numFmtId="0" fontId="14" fillId="2" borderId="0" xfId="23" applyFont="1" applyFill="1" applyAlignment="1">
      <alignment vertical="center"/>
    </xf>
    <xf numFmtId="0" fontId="12" fillId="2" borderId="0" xfId="23" applyFont="1" applyFill="1" applyAlignment="1">
      <alignment horizontal="center" vertical="center"/>
    </xf>
    <xf numFmtId="164" fontId="12" fillId="2" borderId="0" xfId="26" applyFont="1" applyFill="1" applyAlignment="1">
      <alignment horizontal="center" vertical="center"/>
    </xf>
    <xf numFmtId="164" fontId="14" fillId="2" borderId="0" xfId="27" applyFont="1" applyFill="1" applyBorder="1" applyAlignment="1">
      <alignment horizontal="center" vertical="center"/>
    </xf>
    <xf numFmtId="164" fontId="14" fillId="2" borderId="0" xfId="27" applyFont="1" applyFill="1" applyAlignment="1">
      <alignment horizontal="center" vertical="center"/>
    </xf>
    <xf numFmtId="0" fontId="14" fillId="2" borderId="0" xfId="23" applyFont="1" applyFill="1" applyAlignment="1">
      <alignment horizontal="center" vertical="center"/>
    </xf>
    <xf numFmtId="2" fontId="13" fillId="2" borderId="0" xfId="23" applyNumberFormat="1" applyFont="1" applyFill="1" applyAlignment="1">
      <alignment horizontal="center" vertical="center"/>
    </xf>
    <xf numFmtId="0" fontId="14" fillId="2" borderId="0" xfId="24" applyFont="1" applyFill="1" applyAlignment="1">
      <alignment vertical="center"/>
    </xf>
    <xf numFmtId="164" fontId="12" fillId="2" borderId="0" xfId="27" applyFont="1" applyFill="1" applyBorder="1" applyAlignment="1">
      <alignment horizontal="center" vertical="center"/>
    </xf>
    <xf numFmtId="0" fontId="14" fillId="2" borderId="0" xfId="23" applyFont="1" applyFill="1" applyAlignment="1">
      <alignment horizontal="left" vertical="center" wrapText="1"/>
    </xf>
    <xf numFmtId="0" fontId="12" fillId="2" borderId="0" xfId="23" applyFont="1" applyFill="1" applyAlignment="1">
      <alignment horizontal="left" vertical="center" wrapText="1"/>
    </xf>
    <xf numFmtId="0" fontId="13" fillId="2" borderId="0" xfId="23" applyFont="1" applyFill="1" applyAlignment="1">
      <alignment horizontal="center" vertical="center"/>
    </xf>
    <xf numFmtId="0" fontId="21" fillId="0" borderId="7" xfId="29" applyFont="1" applyBorder="1" applyAlignment="1">
      <alignment vertical="center"/>
    </xf>
    <xf numFmtId="0" fontId="21" fillId="0" borderId="8" xfId="29" applyFont="1" applyBorder="1" applyAlignment="1">
      <alignment vertical="center"/>
    </xf>
    <xf numFmtId="0" fontId="21" fillId="0" borderId="8" xfId="29" applyFont="1" applyBorder="1" applyAlignment="1">
      <alignment horizontal="center" vertical="center" wrapText="1"/>
    </xf>
    <xf numFmtId="1" fontId="19" fillId="0" borderId="28" xfId="3" applyNumberFormat="1" applyFont="1" applyBorder="1" applyAlignment="1">
      <alignment horizontal="center" vertical="center" wrapText="1"/>
    </xf>
    <xf numFmtId="1" fontId="19" fillId="0" borderId="29" xfId="3" applyNumberFormat="1" applyFont="1" applyBorder="1" applyAlignment="1">
      <alignment horizontal="center" vertical="center" wrapText="1"/>
    </xf>
    <xf numFmtId="0" fontId="1" fillId="0" borderId="0" xfId="29"/>
    <xf numFmtId="0" fontId="32" fillId="0" borderId="10" xfId="29" applyFont="1" applyBorder="1" applyAlignment="1">
      <alignment horizontal="center" vertical="center"/>
    </xf>
    <xf numFmtId="0" fontId="32" fillId="0" borderId="6" xfId="29" applyFont="1" applyBorder="1" applyAlignment="1">
      <alignment horizontal="center" vertical="center"/>
    </xf>
    <xf numFmtId="0" fontId="32" fillId="0" borderId="6" xfId="29" applyFont="1" applyBorder="1" applyAlignment="1">
      <alignment vertical="center" wrapText="1"/>
    </xf>
    <xf numFmtId="0" fontId="17" fillId="0" borderId="6" xfId="29" applyFont="1" applyBorder="1" applyAlignment="1">
      <alignment horizontal="center" vertical="center"/>
    </xf>
    <xf numFmtId="164" fontId="32" fillId="0" borderId="6" xfId="26" applyFont="1" applyFill="1" applyBorder="1" applyAlignment="1">
      <alignment horizontal="center" vertical="center"/>
    </xf>
    <xf numFmtId="0" fontId="23" fillId="0" borderId="0" xfId="29" applyFont="1"/>
    <xf numFmtId="0" fontId="17" fillId="0" borderId="10" xfId="29" applyFont="1" applyBorder="1" applyAlignment="1">
      <alignment horizontal="center" vertical="center"/>
    </xf>
    <xf numFmtId="0" fontId="17" fillId="0" borderId="6" xfId="29" applyFont="1" applyBorder="1" applyAlignment="1">
      <alignment vertical="center" wrapText="1"/>
    </xf>
    <xf numFmtId="164" fontId="17" fillId="0" borderId="6" xfId="26" applyFont="1" applyBorder="1" applyAlignment="1">
      <alignment horizontal="center" vertical="center"/>
    </xf>
    <xf numFmtId="164" fontId="17" fillId="0" borderId="11" xfId="26" applyFont="1" applyBorder="1" applyAlignment="1">
      <alignment horizontal="center" vertical="center"/>
    </xf>
    <xf numFmtId="0" fontId="33" fillId="0" borderId="0" xfId="29" applyFont="1"/>
    <xf numFmtId="0" fontId="32" fillId="0" borderId="6" xfId="29" applyFont="1" applyBorder="1" applyAlignment="1">
      <alignment horizontal="center" vertical="center" wrapText="1"/>
    </xf>
    <xf numFmtId="0" fontId="21" fillId="0" borderId="10" xfId="29" applyFont="1" applyBorder="1" applyAlignment="1">
      <alignment vertical="center"/>
    </xf>
    <xf numFmtId="0" fontId="21" fillId="0" borderId="6" xfId="29" applyFont="1" applyBorder="1" applyAlignment="1">
      <alignment vertical="center"/>
    </xf>
    <xf numFmtId="0" fontId="21" fillId="0" borderId="6" xfId="29" applyFont="1" applyBorder="1" applyAlignment="1">
      <alignment horizontal="center" vertical="center" wrapText="1"/>
    </xf>
    <xf numFmtId="164" fontId="21" fillId="0" borderId="6" xfId="26" applyFont="1" applyFill="1" applyBorder="1" applyAlignment="1">
      <alignment vertical="center"/>
    </xf>
    <xf numFmtId="164" fontId="19" fillId="0" borderId="26" xfId="26" applyFont="1" applyFill="1" applyBorder="1" applyAlignment="1">
      <alignment horizontal="center" vertical="center" wrapText="1"/>
    </xf>
    <xf numFmtId="164" fontId="19" fillId="0" borderId="16" xfId="26" applyFont="1" applyFill="1" applyBorder="1" applyAlignment="1">
      <alignment horizontal="center" vertical="center" wrapText="1"/>
    </xf>
    <xf numFmtId="0" fontId="34" fillId="0" borderId="0" xfId="29" applyFont="1"/>
    <xf numFmtId="164" fontId="17" fillId="0" borderId="6" xfId="26" applyFont="1" applyFill="1" applyBorder="1" applyAlignment="1">
      <alignment horizontal="center" vertical="center"/>
    </xf>
    <xf numFmtId="0" fontId="21" fillId="0" borderId="30" xfId="29" applyFont="1" applyBorder="1" applyAlignment="1">
      <alignment vertical="center"/>
    </xf>
    <xf numFmtId="0" fontId="21" fillId="0" borderId="5" xfId="29" applyFont="1" applyBorder="1" applyAlignment="1">
      <alignment vertical="center"/>
    </xf>
    <xf numFmtId="0" fontId="21" fillId="0" borderId="5" xfId="29" applyFont="1" applyBorder="1" applyAlignment="1">
      <alignment horizontal="center" vertical="center" wrapText="1"/>
    </xf>
    <xf numFmtId="0" fontId="21" fillId="0" borderId="3" xfId="29" applyFont="1" applyBorder="1" applyAlignment="1">
      <alignment vertical="center"/>
    </xf>
    <xf numFmtId="164" fontId="21" fillId="0" borderId="24" xfId="26" applyFont="1" applyFill="1" applyBorder="1" applyAlignment="1">
      <alignment vertical="center"/>
    </xf>
    <xf numFmtId="164" fontId="19" fillId="0" borderId="6" xfId="26" applyFont="1" applyFill="1" applyBorder="1" applyAlignment="1">
      <alignment horizontal="center" vertical="center" wrapText="1"/>
    </xf>
    <xf numFmtId="164" fontId="19" fillId="0" borderId="17" xfId="26" applyFont="1" applyFill="1" applyBorder="1" applyAlignment="1">
      <alignment horizontal="center" vertical="center" wrapText="1"/>
    </xf>
    <xf numFmtId="164" fontId="19" fillId="0" borderId="6" xfId="26" applyFont="1" applyFill="1" applyBorder="1" applyAlignment="1">
      <alignment horizontal="center" vertical="center"/>
    </xf>
    <xf numFmtId="164" fontId="19" fillId="0" borderId="11" xfId="26" applyFont="1" applyFill="1" applyBorder="1" applyAlignment="1">
      <alignment horizontal="center" vertical="center"/>
    </xf>
    <xf numFmtId="4" fontId="14" fillId="4" borderId="20" xfId="2" applyNumberFormat="1" applyFont="1" applyFill="1" applyBorder="1" applyAlignment="1">
      <alignment horizontal="center" vertical="center" wrapText="1"/>
    </xf>
    <xf numFmtId="4" fontId="14" fillId="4" borderId="22" xfId="2" applyNumberFormat="1" applyFont="1" applyFill="1" applyBorder="1" applyAlignment="1">
      <alignment horizontal="center" vertical="center" wrapText="1"/>
    </xf>
    <xf numFmtId="4" fontId="14" fillId="4" borderId="23" xfId="2" applyNumberFormat="1" applyFont="1" applyFill="1" applyBorder="1" applyAlignment="1">
      <alignment horizontal="center" vertical="center" wrapText="1"/>
    </xf>
    <xf numFmtId="0" fontId="35" fillId="0" borderId="0" xfId="29" applyFont="1"/>
    <xf numFmtId="0" fontId="36" fillId="0" borderId="0" xfId="29" applyFont="1"/>
    <xf numFmtId="0" fontId="36" fillId="0" borderId="0" xfId="29" applyFont="1" applyAlignment="1">
      <alignment wrapText="1"/>
    </xf>
    <xf numFmtId="1" fontId="12" fillId="4" borderId="13" xfId="3" applyNumberFormat="1" applyFont="1" applyFill="1" applyBorder="1" applyAlignment="1">
      <alignment horizontal="center" vertical="center" wrapText="1"/>
    </xf>
    <xf numFmtId="164" fontId="12" fillId="4" borderId="13" xfId="26" applyFont="1" applyFill="1" applyBorder="1" applyAlignment="1">
      <alignment horizontal="center" vertical="center" wrapText="1"/>
    </xf>
    <xf numFmtId="1" fontId="12" fillId="4" borderId="14" xfId="3" applyNumberFormat="1" applyFont="1" applyFill="1" applyBorder="1" applyAlignment="1">
      <alignment horizontal="center" vertical="center" wrapText="1"/>
    </xf>
    <xf numFmtId="0" fontId="12" fillId="0" borderId="15" xfId="3" applyFont="1" applyBorder="1" applyAlignment="1">
      <alignment horizontal="center" vertical="center" wrapText="1"/>
    </xf>
    <xf numFmtId="0" fontId="12" fillId="4" borderId="8" xfId="3" applyFont="1" applyFill="1" applyBorder="1" applyAlignment="1">
      <alignment horizontal="center" vertical="center" wrapText="1"/>
    </xf>
    <xf numFmtId="0" fontId="12" fillId="4" borderId="9" xfId="3" applyFont="1" applyFill="1" applyBorder="1" applyAlignment="1">
      <alignment horizontal="center" vertical="center" wrapText="1"/>
    </xf>
    <xf numFmtId="0" fontId="12" fillId="4" borderId="11" xfId="3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2" fillId="4" borderId="7" xfId="3" applyFont="1" applyFill="1" applyBorder="1" applyAlignment="1">
      <alignment horizontal="center" vertical="center" wrapText="1"/>
    </xf>
    <xf numFmtId="0" fontId="12" fillId="4" borderId="10" xfId="3" applyFont="1" applyFill="1" applyBorder="1" applyAlignment="1">
      <alignment horizontal="center" vertical="center" wrapText="1"/>
    </xf>
    <xf numFmtId="0" fontId="12" fillId="4" borderId="6" xfId="3" applyFont="1" applyFill="1" applyBorder="1" applyAlignment="1">
      <alignment horizontal="center" vertical="center" wrapText="1"/>
    </xf>
    <xf numFmtId="164" fontId="12" fillId="4" borderId="8" xfId="26" applyFont="1" applyFill="1" applyBorder="1" applyAlignment="1">
      <alignment horizontal="center" vertical="center" wrapText="1"/>
    </xf>
    <xf numFmtId="164" fontId="12" fillId="4" borderId="6" xfId="26" applyFont="1" applyFill="1" applyBorder="1" applyAlignment="1">
      <alignment horizontal="center" vertical="center" wrapText="1"/>
    </xf>
  </cellXfs>
  <cellStyles count="30">
    <cellStyle name="Comma" xfId="1" builtinId="3"/>
    <cellStyle name="Comma 17" xfId="18" xr:uid="{B4F45039-BEFF-4D0D-A438-C7153B72E32C}"/>
    <cellStyle name="Comma 2" xfId="4" xr:uid="{82FD96FB-DC9A-4630-B830-2F40F52B2B1A}"/>
    <cellStyle name="Comma 2 2" xfId="15" xr:uid="{CDBDA2DB-5138-4D1E-A03E-A13017B4B90D}"/>
    <cellStyle name="Comma 21 2" xfId="27" xr:uid="{C99FF944-A657-468A-B966-2B65C7AB7C97}"/>
    <cellStyle name="Comma 23" xfId="6" xr:uid="{932CA1C8-17E8-4ACE-BCAA-2C832FD7971B}"/>
    <cellStyle name="Comma 3" xfId="16" xr:uid="{60CE3303-C32D-43EF-A8E6-F3EE39F45926}"/>
    <cellStyle name="Comma 4" xfId="13" xr:uid="{00000000-0005-0000-0000-000039000000}"/>
    <cellStyle name="Comma 5" xfId="21" xr:uid="{5AECA513-7F48-4A8F-A4CF-ABAF869F6711}"/>
    <cellStyle name="Comma 6" xfId="26" xr:uid="{6BAA2CE7-019B-4F0B-ACB3-E0EFB3A896D6}"/>
    <cellStyle name="Normal" xfId="0" builtinId="0"/>
    <cellStyle name="Normal 10" xfId="3" xr:uid="{FBD81233-7EAB-4AEA-AD81-793692FEB08C}"/>
    <cellStyle name="Normal 11 2" xfId="2" xr:uid="{57DB7367-F97E-4B71-95DD-A4E1117F3915}"/>
    <cellStyle name="Normal 2" xfId="9" xr:uid="{F2F3952B-1722-47FE-91CF-DE3B5246F8BD}"/>
    <cellStyle name="Normal 2 2" xfId="14" xr:uid="{DFD55302-DAB9-4151-A905-A20F1033642C}"/>
    <cellStyle name="Normal 2 3" xfId="22" xr:uid="{2CB46A17-3F82-4FBD-A27B-A274B113570E}"/>
    <cellStyle name="Normal 3" xfId="12" xr:uid="{00000000-0005-0000-0000-00003D000000}"/>
    <cellStyle name="Normal 4" xfId="20" xr:uid="{B107368A-7B03-446B-95E3-BCC2D251CFDF}"/>
    <cellStyle name="Normal 5" xfId="29" xr:uid="{83D296B2-90D3-4905-BB30-FAC1B837C860}"/>
    <cellStyle name="Normal 6" xfId="23" xr:uid="{92105776-71F2-41DB-BF5D-64C2BB3BFA3D}"/>
    <cellStyle name="Normal 6 3" xfId="24" xr:uid="{3D814203-6B66-4350-A8D3-4958E795600E}"/>
    <cellStyle name="Percent 3" xfId="17" xr:uid="{09A61A7E-08BE-4504-B1A4-9AFB507CAC47}"/>
    <cellStyle name="Percent 6" xfId="11" xr:uid="{894B7D53-032A-48C5-8AEF-1AB4D1FB991B}"/>
    <cellStyle name="silfain" xfId="19" xr:uid="{63376BAE-C9F1-4B33-8DFA-95E7712E51A8}"/>
    <cellStyle name="Style 1" xfId="7" xr:uid="{DC68DD42-6FA6-4FAC-AC1D-CD37ED793A8A}"/>
    <cellStyle name="Обычный 2 2" xfId="25" xr:uid="{263080AC-8496-49A5-8A13-9013F3C39EF4}"/>
    <cellStyle name="Обычный 2 3" xfId="8" xr:uid="{52DB3210-4E0F-4126-8631-73219DC57E81}"/>
    <cellStyle name="Обычный 3" xfId="10" xr:uid="{980B44B0-AF39-4E71-91EC-5A50CE8349EA}"/>
    <cellStyle name="Обычный 4 2" xfId="28" xr:uid="{26686622-4043-4BFF-BCE5-01FDAD4BB2BC}"/>
    <cellStyle name="Финансовый 2" xfId="5" xr:uid="{543B7BFF-FBBC-4AF6-9856-64EFD32C50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DFD46-1FE1-4696-9034-AFC53C3CFB9D}">
  <dimension ref="A1:F96"/>
  <sheetViews>
    <sheetView showGridLines="0" topLeftCell="A62" workbookViewId="0">
      <selection activeCell="E76" sqref="E76"/>
    </sheetView>
  </sheetViews>
  <sheetFormatPr defaultRowHeight="13.2" x14ac:dyDescent="0.25"/>
  <cols>
    <col min="1" max="1" width="10.6640625" style="1" customWidth="1"/>
    <col min="2" max="2" width="25.6640625" style="2" customWidth="1"/>
    <col min="3" max="3" width="25.33203125" customWidth="1"/>
    <col min="4" max="4" width="20.5546875" customWidth="1"/>
    <col min="5" max="5" width="17.5546875" customWidth="1"/>
    <col min="6" max="6" width="10.6640625" customWidth="1"/>
    <col min="257" max="257" width="10.6640625" customWidth="1"/>
    <col min="258" max="258" width="25.6640625" customWidth="1"/>
    <col min="259" max="259" width="25.33203125" customWidth="1"/>
    <col min="260" max="260" width="20.5546875" customWidth="1"/>
    <col min="261" max="261" width="17.5546875" customWidth="1"/>
    <col min="262" max="262" width="10.6640625" customWidth="1"/>
    <col min="513" max="513" width="10.6640625" customWidth="1"/>
    <col min="514" max="514" width="25.6640625" customWidth="1"/>
    <col min="515" max="515" width="25.33203125" customWidth="1"/>
    <col min="516" max="516" width="20.5546875" customWidth="1"/>
    <col min="517" max="517" width="17.5546875" customWidth="1"/>
    <col min="518" max="518" width="10.6640625" customWidth="1"/>
    <col min="769" max="769" width="10.6640625" customWidth="1"/>
    <col min="770" max="770" width="25.6640625" customWidth="1"/>
    <col min="771" max="771" width="25.33203125" customWidth="1"/>
    <col min="772" max="772" width="20.5546875" customWidth="1"/>
    <col min="773" max="773" width="17.5546875" customWidth="1"/>
    <col min="774" max="774" width="10.6640625" customWidth="1"/>
    <col min="1025" max="1025" width="10.6640625" customWidth="1"/>
    <col min="1026" max="1026" width="25.6640625" customWidth="1"/>
    <col min="1027" max="1027" width="25.33203125" customWidth="1"/>
    <col min="1028" max="1028" width="20.5546875" customWidth="1"/>
    <col min="1029" max="1029" width="17.5546875" customWidth="1"/>
    <col min="1030" max="1030" width="10.6640625" customWidth="1"/>
    <col min="1281" max="1281" width="10.6640625" customWidth="1"/>
    <col min="1282" max="1282" width="25.6640625" customWidth="1"/>
    <col min="1283" max="1283" width="25.33203125" customWidth="1"/>
    <col min="1284" max="1284" width="20.5546875" customWidth="1"/>
    <col min="1285" max="1285" width="17.5546875" customWidth="1"/>
    <col min="1286" max="1286" width="10.6640625" customWidth="1"/>
    <col min="1537" max="1537" width="10.6640625" customWidth="1"/>
    <col min="1538" max="1538" width="25.6640625" customWidth="1"/>
    <col min="1539" max="1539" width="25.33203125" customWidth="1"/>
    <col min="1540" max="1540" width="20.5546875" customWidth="1"/>
    <col min="1541" max="1541" width="17.5546875" customWidth="1"/>
    <col min="1542" max="1542" width="10.6640625" customWidth="1"/>
    <col min="1793" max="1793" width="10.6640625" customWidth="1"/>
    <col min="1794" max="1794" width="25.6640625" customWidth="1"/>
    <col min="1795" max="1795" width="25.33203125" customWidth="1"/>
    <col min="1796" max="1796" width="20.5546875" customWidth="1"/>
    <col min="1797" max="1797" width="17.5546875" customWidth="1"/>
    <col min="1798" max="1798" width="10.6640625" customWidth="1"/>
    <col min="2049" max="2049" width="10.6640625" customWidth="1"/>
    <col min="2050" max="2050" width="25.6640625" customWidth="1"/>
    <col min="2051" max="2051" width="25.33203125" customWidth="1"/>
    <col min="2052" max="2052" width="20.5546875" customWidth="1"/>
    <col min="2053" max="2053" width="17.5546875" customWidth="1"/>
    <col min="2054" max="2054" width="10.6640625" customWidth="1"/>
    <col min="2305" max="2305" width="10.6640625" customWidth="1"/>
    <col min="2306" max="2306" width="25.6640625" customWidth="1"/>
    <col min="2307" max="2307" width="25.33203125" customWidth="1"/>
    <col min="2308" max="2308" width="20.5546875" customWidth="1"/>
    <col min="2309" max="2309" width="17.5546875" customWidth="1"/>
    <col min="2310" max="2310" width="10.6640625" customWidth="1"/>
    <col min="2561" max="2561" width="10.6640625" customWidth="1"/>
    <col min="2562" max="2562" width="25.6640625" customWidth="1"/>
    <col min="2563" max="2563" width="25.33203125" customWidth="1"/>
    <col min="2564" max="2564" width="20.5546875" customWidth="1"/>
    <col min="2565" max="2565" width="17.5546875" customWidth="1"/>
    <col min="2566" max="2566" width="10.6640625" customWidth="1"/>
    <col min="2817" max="2817" width="10.6640625" customWidth="1"/>
    <col min="2818" max="2818" width="25.6640625" customWidth="1"/>
    <col min="2819" max="2819" width="25.33203125" customWidth="1"/>
    <col min="2820" max="2820" width="20.5546875" customWidth="1"/>
    <col min="2821" max="2821" width="17.5546875" customWidth="1"/>
    <col min="2822" max="2822" width="10.6640625" customWidth="1"/>
    <col min="3073" max="3073" width="10.6640625" customWidth="1"/>
    <col min="3074" max="3074" width="25.6640625" customWidth="1"/>
    <col min="3075" max="3075" width="25.33203125" customWidth="1"/>
    <col min="3076" max="3076" width="20.5546875" customWidth="1"/>
    <col min="3077" max="3077" width="17.5546875" customWidth="1"/>
    <col min="3078" max="3078" width="10.6640625" customWidth="1"/>
    <col min="3329" max="3329" width="10.6640625" customWidth="1"/>
    <col min="3330" max="3330" width="25.6640625" customWidth="1"/>
    <col min="3331" max="3331" width="25.33203125" customWidth="1"/>
    <col min="3332" max="3332" width="20.5546875" customWidth="1"/>
    <col min="3333" max="3333" width="17.5546875" customWidth="1"/>
    <col min="3334" max="3334" width="10.6640625" customWidth="1"/>
    <col min="3585" max="3585" width="10.6640625" customWidth="1"/>
    <col min="3586" max="3586" width="25.6640625" customWidth="1"/>
    <col min="3587" max="3587" width="25.33203125" customWidth="1"/>
    <col min="3588" max="3588" width="20.5546875" customWidth="1"/>
    <col min="3589" max="3589" width="17.5546875" customWidth="1"/>
    <col min="3590" max="3590" width="10.6640625" customWidth="1"/>
    <col min="3841" max="3841" width="10.6640625" customWidth="1"/>
    <col min="3842" max="3842" width="25.6640625" customWidth="1"/>
    <col min="3843" max="3843" width="25.33203125" customWidth="1"/>
    <col min="3844" max="3844" width="20.5546875" customWidth="1"/>
    <col min="3845" max="3845" width="17.5546875" customWidth="1"/>
    <col min="3846" max="3846" width="10.6640625" customWidth="1"/>
    <col min="4097" max="4097" width="10.6640625" customWidth="1"/>
    <col min="4098" max="4098" width="25.6640625" customWidth="1"/>
    <col min="4099" max="4099" width="25.33203125" customWidth="1"/>
    <col min="4100" max="4100" width="20.5546875" customWidth="1"/>
    <col min="4101" max="4101" width="17.5546875" customWidth="1"/>
    <col min="4102" max="4102" width="10.6640625" customWidth="1"/>
    <col min="4353" max="4353" width="10.6640625" customWidth="1"/>
    <col min="4354" max="4354" width="25.6640625" customWidth="1"/>
    <col min="4355" max="4355" width="25.33203125" customWidth="1"/>
    <col min="4356" max="4356" width="20.5546875" customWidth="1"/>
    <col min="4357" max="4357" width="17.5546875" customWidth="1"/>
    <col min="4358" max="4358" width="10.6640625" customWidth="1"/>
    <col min="4609" max="4609" width="10.6640625" customWidth="1"/>
    <col min="4610" max="4610" width="25.6640625" customWidth="1"/>
    <col min="4611" max="4611" width="25.33203125" customWidth="1"/>
    <col min="4612" max="4612" width="20.5546875" customWidth="1"/>
    <col min="4613" max="4613" width="17.5546875" customWidth="1"/>
    <col min="4614" max="4614" width="10.6640625" customWidth="1"/>
    <col min="4865" max="4865" width="10.6640625" customWidth="1"/>
    <col min="4866" max="4866" width="25.6640625" customWidth="1"/>
    <col min="4867" max="4867" width="25.33203125" customWidth="1"/>
    <col min="4868" max="4868" width="20.5546875" customWidth="1"/>
    <col min="4869" max="4869" width="17.5546875" customWidth="1"/>
    <col min="4870" max="4870" width="10.6640625" customWidth="1"/>
    <col min="5121" max="5121" width="10.6640625" customWidth="1"/>
    <col min="5122" max="5122" width="25.6640625" customWidth="1"/>
    <col min="5123" max="5123" width="25.33203125" customWidth="1"/>
    <col min="5124" max="5124" width="20.5546875" customWidth="1"/>
    <col min="5125" max="5125" width="17.5546875" customWidth="1"/>
    <col min="5126" max="5126" width="10.6640625" customWidth="1"/>
    <col min="5377" max="5377" width="10.6640625" customWidth="1"/>
    <col min="5378" max="5378" width="25.6640625" customWidth="1"/>
    <col min="5379" max="5379" width="25.33203125" customWidth="1"/>
    <col min="5380" max="5380" width="20.5546875" customWidth="1"/>
    <col min="5381" max="5381" width="17.5546875" customWidth="1"/>
    <col min="5382" max="5382" width="10.6640625" customWidth="1"/>
    <col min="5633" max="5633" width="10.6640625" customWidth="1"/>
    <col min="5634" max="5634" width="25.6640625" customWidth="1"/>
    <col min="5635" max="5635" width="25.33203125" customWidth="1"/>
    <col min="5636" max="5636" width="20.5546875" customWidth="1"/>
    <col min="5637" max="5637" width="17.5546875" customWidth="1"/>
    <col min="5638" max="5638" width="10.6640625" customWidth="1"/>
    <col min="5889" max="5889" width="10.6640625" customWidth="1"/>
    <col min="5890" max="5890" width="25.6640625" customWidth="1"/>
    <col min="5891" max="5891" width="25.33203125" customWidth="1"/>
    <col min="5892" max="5892" width="20.5546875" customWidth="1"/>
    <col min="5893" max="5893" width="17.5546875" customWidth="1"/>
    <col min="5894" max="5894" width="10.6640625" customWidth="1"/>
    <col min="6145" max="6145" width="10.6640625" customWidth="1"/>
    <col min="6146" max="6146" width="25.6640625" customWidth="1"/>
    <col min="6147" max="6147" width="25.33203125" customWidth="1"/>
    <col min="6148" max="6148" width="20.5546875" customWidth="1"/>
    <col min="6149" max="6149" width="17.5546875" customWidth="1"/>
    <col min="6150" max="6150" width="10.6640625" customWidth="1"/>
    <col min="6401" max="6401" width="10.6640625" customWidth="1"/>
    <col min="6402" max="6402" width="25.6640625" customWidth="1"/>
    <col min="6403" max="6403" width="25.33203125" customWidth="1"/>
    <col min="6404" max="6404" width="20.5546875" customWidth="1"/>
    <col min="6405" max="6405" width="17.5546875" customWidth="1"/>
    <col min="6406" max="6406" width="10.6640625" customWidth="1"/>
    <col min="6657" max="6657" width="10.6640625" customWidth="1"/>
    <col min="6658" max="6658" width="25.6640625" customWidth="1"/>
    <col min="6659" max="6659" width="25.33203125" customWidth="1"/>
    <col min="6660" max="6660" width="20.5546875" customWidth="1"/>
    <col min="6661" max="6661" width="17.5546875" customWidth="1"/>
    <col min="6662" max="6662" width="10.6640625" customWidth="1"/>
    <col min="6913" max="6913" width="10.6640625" customWidth="1"/>
    <col min="6914" max="6914" width="25.6640625" customWidth="1"/>
    <col min="6915" max="6915" width="25.33203125" customWidth="1"/>
    <col min="6916" max="6916" width="20.5546875" customWidth="1"/>
    <col min="6917" max="6917" width="17.5546875" customWidth="1"/>
    <col min="6918" max="6918" width="10.6640625" customWidth="1"/>
    <col min="7169" max="7169" width="10.6640625" customWidth="1"/>
    <col min="7170" max="7170" width="25.6640625" customWidth="1"/>
    <col min="7171" max="7171" width="25.33203125" customWidth="1"/>
    <col min="7172" max="7172" width="20.5546875" customWidth="1"/>
    <col min="7173" max="7173" width="17.5546875" customWidth="1"/>
    <col min="7174" max="7174" width="10.6640625" customWidth="1"/>
    <col min="7425" max="7425" width="10.6640625" customWidth="1"/>
    <col min="7426" max="7426" width="25.6640625" customWidth="1"/>
    <col min="7427" max="7427" width="25.33203125" customWidth="1"/>
    <col min="7428" max="7428" width="20.5546875" customWidth="1"/>
    <col min="7429" max="7429" width="17.5546875" customWidth="1"/>
    <col min="7430" max="7430" width="10.6640625" customWidth="1"/>
    <col min="7681" max="7681" width="10.6640625" customWidth="1"/>
    <col min="7682" max="7682" width="25.6640625" customWidth="1"/>
    <col min="7683" max="7683" width="25.33203125" customWidth="1"/>
    <col min="7684" max="7684" width="20.5546875" customWidth="1"/>
    <col min="7685" max="7685" width="17.5546875" customWidth="1"/>
    <col min="7686" max="7686" width="10.6640625" customWidth="1"/>
    <col min="7937" max="7937" width="10.6640625" customWidth="1"/>
    <col min="7938" max="7938" width="25.6640625" customWidth="1"/>
    <col min="7939" max="7939" width="25.33203125" customWidth="1"/>
    <col min="7940" max="7940" width="20.5546875" customWidth="1"/>
    <col min="7941" max="7941" width="17.5546875" customWidth="1"/>
    <col min="7942" max="7942" width="10.6640625" customWidth="1"/>
    <col min="8193" max="8193" width="10.6640625" customWidth="1"/>
    <col min="8194" max="8194" width="25.6640625" customWidth="1"/>
    <col min="8195" max="8195" width="25.33203125" customWidth="1"/>
    <col min="8196" max="8196" width="20.5546875" customWidth="1"/>
    <col min="8197" max="8197" width="17.5546875" customWidth="1"/>
    <col min="8198" max="8198" width="10.6640625" customWidth="1"/>
    <col min="8449" max="8449" width="10.6640625" customWidth="1"/>
    <col min="8450" max="8450" width="25.6640625" customWidth="1"/>
    <col min="8451" max="8451" width="25.33203125" customWidth="1"/>
    <col min="8452" max="8452" width="20.5546875" customWidth="1"/>
    <col min="8453" max="8453" width="17.5546875" customWidth="1"/>
    <col min="8454" max="8454" width="10.6640625" customWidth="1"/>
    <col min="8705" max="8705" width="10.6640625" customWidth="1"/>
    <col min="8706" max="8706" width="25.6640625" customWidth="1"/>
    <col min="8707" max="8707" width="25.33203125" customWidth="1"/>
    <col min="8708" max="8708" width="20.5546875" customWidth="1"/>
    <col min="8709" max="8709" width="17.5546875" customWidth="1"/>
    <col min="8710" max="8710" width="10.6640625" customWidth="1"/>
    <col min="8961" max="8961" width="10.6640625" customWidth="1"/>
    <col min="8962" max="8962" width="25.6640625" customWidth="1"/>
    <col min="8963" max="8963" width="25.33203125" customWidth="1"/>
    <col min="8964" max="8964" width="20.5546875" customWidth="1"/>
    <col min="8965" max="8965" width="17.5546875" customWidth="1"/>
    <col min="8966" max="8966" width="10.6640625" customWidth="1"/>
    <col min="9217" max="9217" width="10.6640625" customWidth="1"/>
    <col min="9218" max="9218" width="25.6640625" customWidth="1"/>
    <col min="9219" max="9219" width="25.33203125" customWidth="1"/>
    <col min="9220" max="9220" width="20.5546875" customWidth="1"/>
    <col min="9221" max="9221" width="17.5546875" customWidth="1"/>
    <col min="9222" max="9222" width="10.6640625" customWidth="1"/>
    <col min="9473" max="9473" width="10.6640625" customWidth="1"/>
    <col min="9474" max="9474" width="25.6640625" customWidth="1"/>
    <col min="9475" max="9475" width="25.33203125" customWidth="1"/>
    <col min="9476" max="9476" width="20.5546875" customWidth="1"/>
    <col min="9477" max="9477" width="17.5546875" customWidth="1"/>
    <col min="9478" max="9478" width="10.6640625" customWidth="1"/>
    <col min="9729" max="9729" width="10.6640625" customWidth="1"/>
    <col min="9730" max="9730" width="25.6640625" customWidth="1"/>
    <col min="9731" max="9731" width="25.33203125" customWidth="1"/>
    <col min="9732" max="9732" width="20.5546875" customWidth="1"/>
    <col min="9733" max="9733" width="17.5546875" customWidth="1"/>
    <col min="9734" max="9734" width="10.6640625" customWidth="1"/>
    <col min="9985" max="9985" width="10.6640625" customWidth="1"/>
    <col min="9986" max="9986" width="25.6640625" customWidth="1"/>
    <col min="9987" max="9987" width="25.33203125" customWidth="1"/>
    <col min="9988" max="9988" width="20.5546875" customWidth="1"/>
    <col min="9989" max="9989" width="17.5546875" customWidth="1"/>
    <col min="9990" max="9990" width="10.6640625" customWidth="1"/>
    <col min="10241" max="10241" width="10.6640625" customWidth="1"/>
    <col min="10242" max="10242" width="25.6640625" customWidth="1"/>
    <col min="10243" max="10243" width="25.33203125" customWidth="1"/>
    <col min="10244" max="10244" width="20.5546875" customWidth="1"/>
    <col min="10245" max="10245" width="17.5546875" customWidth="1"/>
    <col min="10246" max="10246" width="10.6640625" customWidth="1"/>
    <col min="10497" max="10497" width="10.6640625" customWidth="1"/>
    <col min="10498" max="10498" width="25.6640625" customWidth="1"/>
    <col min="10499" max="10499" width="25.33203125" customWidth="1"/>
    <col min="10500" max="10500" width="20.5546875" customWidth="1"/>
    <col min="10501" max="10501" width="17.5546875" customWidth="1"/>
    <col min="10502" max="10502" width="10.6640625" customWidth="1"/>
    <col min="10753" max="10753" width="10.6640625" customWidth="1"/>
    <col min="10754" max="10754" width="25.6640625" customWidth="1"/>
    <col min="10755" max="10755" width="25.33203125" customWidth="1"/>
    <col min="10756" max="10756" width="20.5546875" customWidth="1"/>
    <col min="10757" max="10757" width="17.5546875" customWidth="1"/>
    <col min="10758" max="10758" width="10.6640625" customWidth="1"/>
    <col min="11009" max="11009" width="10.6640625" customWidth="1"/>
    <col min="11010" max="11010" width="25.6640625" customWidth="1"/>
    <col min="11011" max="11011" width="25.33203125" customWidth="1"/>
    <col min="11012" max="11012" width="20.5546875" customWidth="1"/>
    <col min="11013" max="11013" width="17.5546875" customWidth="1"/>
    <col min="11014" max="11014" width="10.6640625" customWidth="1"/>
    <col min="11265" max="11265" width="10.6640625" customWidth="1"/>
    <col min="11266" max="11266" width="25.6640625" customWidth="1"/>
    <col min="11267" max="11267" width="25.33203125" customWidth="1"/>
    <col min="11268" max="11268" width="20.5546875" customWidth="1"/>
    <col min="11269" max="11269" width="17.5546875" customWidth="1"/>
    <col min="11270" max="11270" width="10.6640625" customWidth="1"/>
    <col min="11521" max="11521" width="10.6640625" customWidth="1"/>
    <col min="11522" max="11522" width="25.6640625" customWidth="1"/>
    <col min="11523" max="11523" width="25.33203125" customWidth="1"/>
    <col min="11524" max="11524" width="20.5546875" customWidth="1"/>
    <col min="11525" max="11525" width="17.5546875" customWidth="1"/>
    <col min="11526" max="11526" width="10.6640625" customWidth="1"/>
    <col min="11777" max="11777" width="10.6640625" customWidth="1"/>
    <col min="11778" max="11778" width="25.6640625" customWidth="1"/>
    <col min="11779" max="11779" width="25.33203125" customWidth="1"/>
    <col min="11780" max="11780" width="20.5546875" customWidth="1"/>
    <col min="11781" max="11781" width="17.5546875" customWidth="1"/>
    <col min="11782" max="11782" width="10.6640625" customWidth="1"/>
    <col min="12033" max="12033" width="10.6640625" customWidth="1"/>
    <col min="12034" max="12034" width="25.6640625" customWidth="1"/>
    <col min="12035" max="12035" width="25.33203125" customWidth="1"/>
    <col min="12036" max="12036" width="20.5546875" customWidth="1"/>
    <col min="12037" max="12037" width="17.5546875" customWidth="1"/>
    <col min="12038" max="12038" width="10.6640625" customWidth="1"/>
    <col min="12289" max="12289" width="10.6640625" customWidth="1"/>
    <col min="12290" max="12290" width="25.6640625" customWidth="1"/>
    <col min="12291" max="12291" width="25.33203125" customWidth="1"/>
    <col min="12292" max="12292" width="20.5546875" customWidth="1"/>
    <col min="12293" max="12293" width="17.5546875" customWidth="1"/>
    <col min="12294" max="12294" width="10.6640625" customWidth="1"/>
    <col min="12545" max="12545" width="10.6640625" customWidth="1"/>
    <col min="12546" max="12546" width="25.6640625" customWidth="1"/>
    <col min="12547" max="12547" width="25.33203125" customWidth="1"/>
    <col min="12548" max="12548" width="20.5546875" customWidth="1"/>
    <col min="12549" max="12549" width="17.5546875" customWidth="1"/>
    <col min="12550" max="12550" width="10.6640625" customWidth="1"/>
    <col min="12801" max="12801" width="10.6640625" customWidth="1"/>
    <col min="12802" max="12802" width="25.6640625" customWidth="1"/>
    <col min="12803" max="12803" width="25.33203125" customWidth="1"/>
    <col min="12804" max="12804" width="20.5546875" customWidth="1"/>
    <col min="12805" max="12805" width="17.5546875" customWidth="1"/>
    <col min="12806" max="12806" width="10.6640625" customWidth="1"/>
    <col min="13057" max="13057" width="10.6640625" customWidth="1"/>
    <col min="13058" max="13058" width="25.6640625" customWidth="1"/>
    <col min="13059" max="13059" width="25.33203125" customWidth="1"/>
    <col min="13060" max="13060" width="20.5546875" customWidth="1"/>
    <col min="13061" max="13061" width="17.5546875" customWidth="1"/>
    <col min="13062" max="13062" width="10.6640625" customWidth="1"/>
    <col min="13313" max="13313" width="10.6640625" customWidth="1"/>
    <col min="13314" max="13314" width="25.6640625" customWidth="1"/>
    <col min="13315" max="13315" width="25.33203125" customWidth="1"/>
    <col min="13316" max="13316" width="20.5546875" customWidth="1"/>
    <col min="13317" max="13317" width="17.5546875" customWidth="1"/>
    <col min="13318" max="13318" width="10.6640625" customWidth="1"/>
    <col min="13569" max="13569" width="10.6640625" customWidth="1"/>
    <col min="13570" max="13570" width="25.6640625" customWidth="1"/>
    <col min="13571" max="13571" width="25.33203125" customWidth="1"/>
    <col min="13572" max="13572" width="20.5546875" customWidth="1"/>
    <col min="13573" max="13573" width="17.5546875" customWidth="1"/>
    <col min="13574" max="13574" width="10.6640625" customWidth="1"/>
    <col min="13825" max="13825" width="10.6640625" customWidth="1"/>
    <col min="13826" max="13826" width="25.6640625" customWidth="1"/>
    <col min="13827" max="13827" width="25.33203125" customWidth="1"/>
    <col min="13828" max="13828" width="20.5546875" customWidth="1"/>
    <col min="13829" max="13829" width="17.5546875" customWidth="1"/>
    <col min="13830" max="13830" width="10.6640625" customWidth="1"/>
    <col min="14081" max="14081" width="10.6640625" customWidth="1"/>
    <col min="14082" max="14082" width="25.6640625" customWidth="1"/>
    <col min="14083" max="14083" width="25.33203125" customWidth="1"/>
    <col min="14084" max="14084" width="20.5546875" customWidth="1"/>
    <col min="14085" max="14085" width="17.5546875" customWidth="1"/>
    <col min="14086" max="14086" width="10.6640625" customWidth="1"/>
    <col min="14337" max="14337" width="10.6640625" customWidth="1"/>
    <col min="14338" max="14338" width="25.6640625" customWidth="1"/>
    <col min="14339" max="14339" width="25.33203125" customWidth="1"/>
    <col min="14340" max="14340" width="20.5546875" customWidth="1"/>
    <col min="14341" max="14341" width="17.5546875" customWidth="1"/>
    <col min="14342" max="14342" width="10.6640625" customWidth="1"/>
    <col min="14593" max="14593" width="10.6640625" customWidth="1"/>
    <col min="14594" max="14594" width="25.6640625" customWidth="1"/>
    <col min="14595" max="14595" width="25.33203125" customWidth="1"/>
    <col min="14596" max="14596" width="20.5546875" customWidth="1"/>
    <col min="14597" max="14597" width="17.5546875" customWidth="1"/>
    <col min="14598" max="14598" width="10.6640625" customWidth="1"/>
    <col min="14849" max="14849" width="10.6640625" customWidth="1"/>
    <col min="14850" max="14850" width="25.6640625" customWidth="1"/>
    <col min="14851" max="14851" width="25.33203125" customWidth="1"/>
    <col min="14852" max="14852" width="20.5546875" customWidth="1"/>
    <col min="14853" max="14853" width="17.5546875" customWidth="1"/>
    <col min="14854" max="14854" width="10.6640625" customWidth="1"/>
    <col min="15105" max="15105" width="10.6640625" customWidth="1"/>
    <col min="15106" max="15106" width="25.6640625" customWidth="1"/>
    <col min="15107" max="15107" width="25.33203125" customWidth="1"/>
    <col min="15108" max="15108" width="20.5546875" customWidth="1"/>
    <col min="15109" max="15109" width="17.5546875" customWidth="1"/>
    <col min="15110" max="15110" width="10.6640625" customWidth="1"/>
    <col min="15361" max="15361" width="10.6640625" customWidth="1"/>
    <col min="15362" max="15362" width="25.6640625" customWidth="1"/>
    <col min="15363" max="15363" width="25.33203125" customWidth="1"/>
    <col min="15364" max="15364" width="20.5546875" customWidth="1"/>
    <col min="15365" max="15365" width="17.5546875" customWidth="1"/>
    <col min="15366" max="15366" width="10.6640625" customWidth="1"/>
    <col min="15617" max="15617" width="10.6640625" customWidth="1"/>
    <col min="15618" max="15618" width="25.6640625" customWidth="1"/>
    <col min="15619" max="15619" width="25.33203125" customWidth="1"/>
    <col min="15620" max="15620" width="20.5546875" customWidth="1"/>
    <col min="15621" max="15621" width="17.5546875" customWidth="1"/>
    <col min="15622" max="15622" width="10.6640625" customWidth="1"/>
    <col min="15873" max="15873" width="10.6640625" customWidth="1"/>
    <col min="15874" max="15874" width="25.6640625" customWidth="1"/>
    <col min="15875" max="15875" width="25.33203125" customWidth="1"/>
    <col min="15876" max="15876" width="20.5546875" customWidth="1"/>
    <col min="15877" max="15877" width="17.5546875" customWidth="1"/>
    <col min="15878" max="15878" width="10.6640625" customWidth="1"/>
    <col min="16129" max="16129" width="10.6640625" customWidth="1"/>
    <col min="16130" max="16130" width="25.6640625" customWidth="1"/>
    <col min="16131" max="16131" width="25.33203125" customWidth="1"/>
    <col min="16132" max="16132" width="20.5546875" customWidth="1"/>
    <col min="16133" max="16133" width="17.5546875" customWidth="1"/>
    <col min="16134" max="16134" width="10.6640625" customWidth="1"/>
  </cols>
  <sheetData>
    <row r="1" spans="1:5" ht="31.5" customHeight="1" thickBot="1" x14ac:dyDescent="0.3"/>
    <row r="2" spans="1:5" s="8" customFormat="1" ht="31.5" customHeight="1" thickBot="1" x14ac:dyDescent="0.3">
      <c r="A2" s="3" t="s">
        <v>0</v>
      </c>
      <c r="B2" s="4" t="s">
        <v>1</v>
      </c>
      <c r="C2" s="5" t="s">
        <v>2</v>
      </c>
      <c r="D2" s="6" t="s">
        <v>3</v>
      </c>
      <c r="E2" s="7" t="s">
        <v>4</v>
      </c>
    </row>
    <row r="3" spans="1:5" s="11" customFormat="1" x14ac:dyDescent="0.25">
      <c r="A3" s="9"/>
      <c r="B3" s="10"/>
      <c r="D3" s="12"/>
    </row>
    <row r="4" spans="1:5" s="17" customFormat="1" ht="39.6" x14ac:dyDescent="0.25">
      <c r="A4" s="13" t="s">
        <v>5</v>
      </c>
      <c r="B4" s="14" t="s">
        <v>6</v>
      </c>
      <c r="C4" s="15"/>
      <c r="D4" s="15" t="s">
        <v>7</v>
      </c>
      <c r="E4" s="16">
        <f>65.12*3.1-E5</f>
        <v>191.97200000000001</v>
      </c>
    </row>
    <row r="5" spans="1:5" s="17" customFormat="1" ht="26.4" x14ac:dyDescent="0.25">
      <c r="A5" s="13"/>
      <c r="B5" s="14" t="s">
        <v>8</v>
      </c>
      <c r="C5" s="15"/>
      <c r="D5" s="15" t="s">
        <v>7</v>
      </c>
      <c r="E5" s="16">
        <f>0.9*2.2*5</f>
        <v>9.9</v>
      </c>
    </row>
    <row r="6" spans="1:5" s="17" customFormat="1" ht="13.8" x14ac:dyDescent="0.25">
      <c r="A6" s="13"/>
      <c r="B6" s="14" t="s">
        <v>9</v>
      </c>
      <c r="C6" s="15"/>
      <c r="D6" s="18" t="s">
        <v>10</v>
      </c>
      <c r="E6" s="16">
        <f>2.2*2*5+0.9*5</f>
        <v>26.5</v>
      </c>
    </row>
    <row r="7" spans="1:5" s="17" customFormat="1" ht="52.8" x14ac:dyDescent="0.25">
      <c r="A7" s="13"/>
      <c r="B7" s="14" t="s">
        <v>11</v>
      </c>
      <c r="C7" s="15"/>
      <c r="D7" s="15" t="s">
        <v>7</v>
      </c>
      <c r="E7" s="16">
        <f>38.54*3.05</f>
        <v>117.547</v>
      </c>
    </row>
    <row r="8" spans="1:5" s="17" customFormat="1" ht="39.6" x14ac:dyDescent="0.25">
      <c r="A8" s="13"/>
      <c r="B8" s="14" t="s">
        <v>12</v>
      </c>
      <c r="C8" s="15"/>
      <c r="D8" s="15" t="s">
        <v>7</v>
      </c>
      <c r="E8" s="16">
        <f>0.8*2.2*3+1.02*2.2</f>
        <v>7.5240000000000009</v>
      </c>
    </row>
    <row r="9" spans="1:5" s="17" customFormat="1" ht="26.4" x14ac:dyDescent="0.25">
      <c r="A9" s="13"/>
      <c r="B9" s="14" t="s">
        <v>13</v>
      </c>
      <c r="C9" s="15"/>
      <c r="D9" s="18" t="s">
        <v>10</v>
      </c>
      <c r="E9" s="16">
        <f>2.2*2*3+0.8*3+1.02+2.2*2</f>
        <v>21.020000000000003</v>
      </c>
    </row>
    <row r="10" spans="1:5" s="17" customFormat="1" ht="52.8" x14ac:dyDescent="0.25">
      <c r="A10" s="19"/>
      <c r="B10" s="14" t="s">
        <v>14</v>
      </c>
      <c r="C10" s="18"/>
      <c r="D10" s="18" t="s">
        <v>7</v>
      </c>
      <c r="E10" s="16">
        <f>18.83*3.05</f>
        <v>57.431499999999993</v>
      </c>
    </row>
    <row r="11" spans="1:5" s="17" customFormat="1" ht="39.6" x14ac:dyDescent="0.25">
      <c r="A11" s="19"/>
      <c r="B11" s="14" t="s">
        <v>15</v>
      </c>
      <c r="C11" s="15"/>
      <c r="D11" s="15" t="s">
        <v>7</v>
      </c>
      <c r="E11" s="16">
        <f>0.9*2.2*6</f>
        <v>11.88</v>
      </c>
    </row>
    <row r="12" spans="1:5" s="17" customFormat="1" x14ac:dyDescent="0.25">
      <c r="A12" s="19"/>
      <c r="B12" s="14" t="s">
        <v>9</v>
      </c>
      <c r="C12" s="15"/>
      <c r="D12" s="18" t="s">
        <v>10</v>
      </c>
      <c r="E12" s="16">
        <f>2.2*6+0.9*6</f>
        <v>18.600000000000001</v>
      </c>
    </row>
    <row r="13" spans="1:5" s="17" customFormat="1" ht="52.8" x14ac:dyDescent="0.25">
      <c r="A13" s="19"/>
      <c r="B13" s="14" t="s">
        <v>16</v>
      </c>
      <c r="C13" s="15"/>
      <c r="D13" s="15" t="s">
        <v>7</v>
      </c>
      <c r="E13" s="16">
        <f>695.25*3</f>
        <v>2085.75</v>
      </c>
    </row>
    <row r="14" spans="1:5" s="17" customFormat="1" x14ac:dyDescent="0.25">
      <c r="A14" s="19"/>
      <c r="B14" s="14" t="s">
        <v>17</v>
      </c>
      <c r="C14" s="15"/>
      <c r="D14" s="15" t="s">
        <v>7</v>
      </c>
      <c r="E14" s="16">
        <f>2.48*2.1+0.88*2.4+1.07*2.4+1.4*2.3+1.81*2.3+1.81*2.3+1.76*2.3+1.89*2.3+1.81*2.3+1.7*1.73*16+1.4*2.8+1.4*3.25+1.4*3.25+1.4*2.8+1.3531*1.78+1.44*1.78+1.4*1.78+1.45*2.3+1.36*1.78+1.38*1.78+1.35*1.78+1.63*1.73+1.68*1.81+1.6*1.73+1.7*1.73+1.35*2.3+1.7*1.73*20+1.43*2.98+1.45*2.98+1.41*2.98+1.78*2.3*5+1.62*0.95+1.6*2.4+0.96*2.4+0.8*2.2*15</f>
        <v>256.89881800000001</v>
      </c>
    </row>
    <row r="15" spans="1:5" s="17" customFormat="1" ht="52.8" x14ac:dyDescent="0.25">
      <c r="A15" s="19"/>
      <c r="B15" s="14" t="s">
        <v>18</v>
      </c>
      <c r="C15" s="15"/>
      <c r="D15" s="15" t="s">
        <v>7</v>
      </c>
      <c r="E15" s="16">
        <f>33.75*3</f>
        <v>101.25</v>
      </c>
    </row>
    <row r="16" spans="1:5" s="17" customFormat="1" x14ac:dyDescent="0.25">
      <c r="A16" s="19"/>
      <c r="B16" s="14" t="s">
        <v>19</v>
      </c>
      <c r="C16" s="18" t="s">
        <v>20</v>
      </c>
      <c r="D16" s="15" t="s">
        <v>7</v>
      </c>
      <c r="E16" s="16">
        <f>846.081*3</f>
        <v>2538.2429999999999</v>
      </c>
    </row>
    <row r="17" spans="1:6" s="17" customFormat="1" x14ac:dyDescent="0.25">
      <c r="A17" s="19"/>
      <c r="B17" s="14" t="s">
        <v>19</v>
      </c>
      <c r="C17" s="18" t="s">
        <v>21</v>
      </c>
      <c r="D17" s="15" t="s">
        <v>7</v>
      </c>
      <c r="E17" s="16">
        <f>E16-E14-59.31*3</f>
        <v>2103.414182</v>
      </c>
    </row>
    <row r="18" spans="1:6" s="17" customFormat="1" x14ac:dyDescent="0.25">
      <c r="A18" s="19"/>
      <c r="B18" s="14" t="s">
        <v>19</v>
      </c>
      <c r="C18" s="18" t="s">
        <v>21</v>
      </c>
      <c r="D18" s="18" t="s">
        <v>10</v>
      </c>
      <c r="E18" s="16">
        <f>3*111+F18</f>
        <v>892.58619999999996</v>
      </c>
      <c r="F18" s="16">
        <f>2.48+2.1*2+0.88+2.4*2+1.07+2.4*2+1.4+2.3*2+1.81+2.3*2+1.81+2.3*2+1.76+2.3*2+1.89+2.3*2+1.81+2.3*2+(1.7*2+1.73*2)*16+1.4+2.8*2+1.4+3.25*2+1.4+3.25*2+1.4+2.8*2+1.3531*2+1.78*2+1.44*2+1.78*2+1.4*2+1.78*2+1.45+2.3*2+1.36*2+1.78*2+1.38*2+1.78*2+1.35*2+1.78*2+1.63*2+1.73*2+1.68*2+1.81*2+1.6*2+1.73*2+1.7*2+1.73*2+1.35+2.3*2+(1.7*2+1.73*2)*20+1.43+2.98*2+1.45+2.98*2+1.41+2.98*2+(1.78+2.3*2)*5+1.62*2+0.95*2+1.6+2.4*2+0.96+2.4*2+(0.8+2.2*2)*15</f>
        <v>559.58619999999996</v>
      </c>
    </row>
    <row r="19" spans="1:6" s="17" customFormat="1" ht="26.4" x14ac:dyDescent="0.25">
      <c r="A19" s="19"/>
      <c r="B19" s="14" t="s">
        <v>22</v>
      </c>
      <c r="C19" s="18" t="s">
        <v>23</v>
      </c>
      <c r="D19" s="15" t="s">
        <v>7</v>
      </c>
      <c r="E19" s="16">
        <f>104*3</f>
        <v>312</v>
      </c>
    </row>
    <row r="20" spans="1:6" s="17" customFormat="1" x14ac:dyDescent="0.25">
      <c r="A20" s="19"/>
      <c r="B20" s="14"/>
      <c r="C20" s="18"/>
      <c r="D20" s="18"/>
      <c r="E20" s="16"/>
    </row>
    <row r="21" spans="1:6" s="17" customFormat="1" ht="39.6" x14ac:dyDescent="0.25">
      <c r="A21" s="13" t="s">
        <v>24</v>
      </c>
      <c r="B21" s="14" t="s">
        <v>6</v>
      </c>
      <c r="C21" s="15"/>
      <c r="D21" s="15" t="s">
        <v>7</v>
      </c>
      <c r="E21" s="16">
        <f>58.83*3.05-E22</f>
        <v>167.55149999999998</v>
      </c>
    </row>
    <row r="22" spans="1:6" s="17" customFormat="1" ht="26.4" x14ac:dyDescent="0.25">
      <c r="A22" s="13"/>
      <c r="B22" s="14" t="s">
        <v>8</v>
      </c>
      <c r="C22" s="15"/>
      <c r="D22" s="15" t="s">
        <v>7</v>
      </c>
      <c r="E22" s="16">
        <f>0.9*2.2*6</f>
        <v>11.88</v>
      </c>
    </row>
    <row r="23" spans="1:6" s="17" customFormat="1" ht="13.8" x14ac:dyDescent="0.25">
      <c r="A23" s="13"/>
      <c r="B23" s="14" t="s">
        <v>9</v>
      </c>
      <c r="C23" s="15"/>
      <c r="D23" s="18" t="s">
        <v>10</v>
      </c>
      <c r="E23" s="16">
        <f>2.2*2*6+0.9*6</f>
        <v>31.800000000000004</v>
      </c>
    </row>
    <row r="24" spans="1:6" s="17" customFormat="1" ht="52.8" x14ac:dyDescent="0.25">
      <c r="A24" s="13"/>
      <c r="B24" s="14" t="s">
        <v>11</v>
      </c>
      <c r="C24" s="15"/>
      <c r="D24" s="15" t="s">
        <v>7</v>
      </c>
      <c r="E24" s="16">
        <f>38.55*3.05</f>
        <v>117.57749999999999</v>
      </c>
    </row>
    <row r="25" spans="1:6" s="17" customFormat="1" ht="39.6" x14ac:dyDescent="0.25">
      <c r="A25" s="13"/>
      <c r="B25" s="14" t="s">
        <v>12</v>
      </c>
      <c r="C25" s="15"/>
      <c r="D25" s="15" t="s">
        <v>7</v>
      </c>
      <c r="E25" s="16">
        <f>0.8*2.2*2+1.02*2.2</f>
        <v>5.7640000000000011</v>
      </c>
    </row>
    <row r="26" spans="1:6" s="17" customFormat="1" ht="26.4" x14ac:dyDescent="0.25">
      <c r="A26" s="13"/>
      <c r="B26" s="14" t="s">
        <v>13</v>
      </c>
      <c r="C26" s="15"/>
      <c r="D26" s="18" t="s">
        <v>10</v>
      </c>
      <c r="E26" s="16">
        <f>2.2*2*2+0.8*2+1.02+2.2*2</f>
        <v>15.82</v>
      </c>
    </row>
    <row r="27" spans="1:6" s="17" customFormat="1" ht="52.8" x14ac:dyDescent="0.25">
      <c r="A27" s="19"/>
      <c r="B27" s="14" t="s">
        <v>14</v>
      </c>
      <c r="C27" s="18"/>
      <c r="D27" s="18" t="s">
        <v>7</v>
      </c>
      <c r="E27" s="16">
        <f>33.11*3.05</f>
        <v>100.98549999999999</v>
      </c>
    </row>
    <row r="28" spans="1:6" s="17" customFormat="1" ht="39.6" x14ac:dyDescent="0.25">
      <c r="A28" s="19"/>
      <c r="B28" s="14" t="s">
        <v>15</v>
      </c>
      <c r="C28" s="15"/>
      <c r="D28" s="15" t="s">
        <v>7</v>
      </c>
      <c r="E28" s="16">
        <f>0.8*2.2*20</f>
        <v>35.200000000000003</v>
      </c>
    </row>
    <row r="29" spans="1:6" s="17" customFormat="1" x14ac:dyDescent="0.25">
      <c r="A29" s="19"/>
      <c r="B29" s="14" t="s">
        <v>9</v>
      </c>
      <c r="C29" s="15"/>
      <c r="D29" s="18" t="s">
        <v>10</v>
      </c>
      <c r="E29" s="16">
        <f>2.2*20+0.8*20</f>
        <v>60</v>
      </c>
    </row>
    <row r="30" spans="1:6" s="17" customFormat="1" ht="52.8" x14ac:dyDescent="0.25">
      <c r="A30" s="19"/>
      <c r="B30" s="14" t="s">
        <v>16</v>
      </c>
      <c r="C30" s="15"/>
      <c r="D30" s="15" t="s">
        <v>7</v>
      </c>
      <c r="E30" s="16">
        <f>757.5*3</f>
        <v>2272.5</v>
      </c>
    </row>
    <row r="31" spans="1:6" s="17" customFormat="1" x14ac:dyDescent="0.25">
      <c r="A31" s="19"/>
      <c r="B31" s="14" t="s">
        <v>17</v>
      </c>
      <c r="C31" s="15"/>
      <c r="D31" s="15" t="s">
        <v>7</v>
      </c>
      <c r="E31" s="16">
        <f>(1.62*0.95+1.75*2.58*8+1.89*2.58+1.81*2.58*2+1.7*1.73*57+1.68*1.81+1.56*1.73)</f>
        <v>225.25139999999999</v>
      </c>
    </row>
    <row r="32" spans="1:6" s="17" customFormat="1" ht="52.8" x14ac:dyDescent="0.25">
      <c r="A32" s="19"/>
      <c r="B32" s="14" t="s">
        <v>18</v>
      </c>
      <c r="C32" s="15"/>
      <c r="D32" s="15" t="s">
        <v>7</v>
      </c>
      <c r="E32" s="16">
        <f>32.1*3</f>
        <v>96.300000000000011</v>
      </c>
    </row>
    <row r="33" spans="1:6" s="17" customFormat="1" x14ac:dyDescent="0.25">
      <c r="A33" s="19"/>
      <c r="B33" s="14" t="s">
        <v>19</v>
      </c>
      <c r="C33" s="18" t="s">
        <v>20</v>
      </c>
      <c r="D33" s="15" t="s">
        <v>7</v>
      </c>
      <c r="E33" s="16">
        <f>846.081*3</f>
        <v>2538.2429999999999</v>
      </c>
    </row>
    <row r="34" spans="1:6" s="17" customFormat="1" x14ac:dyDescent="0.25">
      <c r="A34" s="19"/>
      <c r="B34" s="14" t="s">
        <v>19</v>
      </c>
      <c r="C34" s="18" t="s">
        <v>21</v>
      </c>
      <c r="D34" s="15" t="s">
        <v>7</v>
      </c>
      <c r="E34" s="16">
        <f>E33-49.9*3-E31</f>
        <v>2163.2916</v>
      </c>
    </row>
    <row r="35" spans="1:6" s="17" customFormat="1" x14ac:dyDescent="0.25">
      <c r="A35" s="19"/>
      <c r="B35" s="14" t="s">
        <v>19</v>
      </c>
      <c r="C35" s="18" t="s">
        <v>21</v>
      </c>
      <c r="D35" s="18" t="s">
        <v>10</v>
      </c>
      <c r="E35" s="16">
        <f>3*89+F35</f>
        <v>751.25</v>
      </c>
      <c r="F35" s="16">
        <f>(1.62*2+0.95*2)+(1.75+2.58*2)*8+(1.89+2.58*2)+(1.81+2.58*2)*2+(1.7*2+1.73*2)*57+(1.68+1.81*2)+(1.56*2+1.7*2)</f>
        <v>484.24999999999994</v>
      </c>
    </row>
    <row r="36" spans="1:6" s="17" customFormat="1" ht="52.8" x14ac:dyDescent="0.25">
      <c r="A36" s="19"/>
      <c r="B36" s="14" t="s">
        <v>25</v>
      </c>
      <c r="C36" s="15"/>
      <c r="D36" s="15" t="s">
        <v>7</v>
      </c>
      <c r="E36" s="16">
        <f>69.65*4.22</f>
        <v>293.923</v>
      </c>
    </row>
    <row r="37" spans="1:6" s="17" customFormat="1" x14ac:dyDescent="0.25">
      <c r="A37" s="19"/>
      <c r="B37" s="14" t="s">
        <v>17</v>
      </c>
      <c r="C37" s="15"/>
      <c r="D37" s="15" t="s">
        <v>7</v>
      </c>
      <c r="E37" s="16">
        <f>1.8*3.46*10</f>
        <v>62.28</v>
      </c>
    </row>
    <row r="38" spans="1:6" s="17" customFormat="1" x14ac:dyDescent="0.25">
      <c r="A38" s="19"/>
      <c r="B38" s="14" t="s">
        <v>19</v>
      </c>
      <c r="C38" s="18" t="s">
        <v>20</v>
      </c>
      <c r="D38" s="15" t="s">
        <v>7</v>
      </c>
      <c r="E38" s="16">
        <f>E36</f>
        <v>293.923</v>
      </c>
    </row>
    <row r="39" spans="1:6" s="17" customFormat="1" x14ac:dyDescent="0.25">
      <c r="A39" s="19"/>
      <c r="B39" s="14" t="s">
        <v>19</v>
      </c>
      <c r="C39" s="18" t="s">
        <v>21</v>
      </c>
      <c r="D39" s="15" t="s">
        <v>7</v>
      </c>
      <c r="E39" s="16">
        <f>E38-E37</f>
        <v>231.643</v>
      </c>
    </row>
    <row r="40" spans="1:6" s="17" customFormat="1" x14ac:dyDescent="0.25">
      <c r="A40" s="19"/>
      <c r="B40" s="14" t="s">
        <v>19</v>
      </c>
      <c r="C40" s="18" t="s">
        <v>21</v>
      </c>
      <c r="D40" s="18" t="s">
        <v>10</v>
      </c>
      <c r="E40" s="16">
        <f>F40</f>
        <v>105.19999999999999</v>
      </c>
      <c r="F40" s="16">
        <f>(1.8*2+3.46*2)*10</f>
        <v>105.19999999999999</v>
      </c>
    </row>
    <row r="41" spans="1:6" s="17" customFormat="1" ht="26.4" x14ac:dyDescent="0.25">
      <c r="A41" s="19"/>
      <c r="B41" s="14" t="s">
        <v>22</v>
      </c>
      <c r="C41" s="18" t="s">
        <v>23</v>
      </c>
      <c r="D41" s="15" t="s">
        <v>7</v>
      </c>
      <c r="E41" s="16">
        <f>104*3</f>
        <v>312</v>
      </c>
    </row>
    <row r="42" spans="1:6" s="20" customFormat="1" ht="39.6" x14ac:dyDescent="0.25">
      <c r="A42" s="13" t="s">
        <v>26</v>
      </c>
      <c r="B42" s="14" t="s">
        <v>6</v>
      </c>
      <c r="C42" s="15"/>
      <c r="D42" s="15" t="s">
        <v>7</v>
      </c>
      <c r="E42" s="16">
        <f>52.4*3</f>
        <v>157.19999999999999</v>
      </c>
    </row>
    <row r="43" spans="1:6" s="20" customFormat="1" ht="26.4" x14ac:dyDescent="0.25">
      <c r="A43" s="13"/>
      <c r="B43" s="14" t="s">
        <v>8</v>
      </c>
      <c r="C43" s="15"/>
      <c r="D43" s="15" t="s">
        <v>7</v>
      </c>
      <c r="E43" s="16">
        <f>0.9*2.2*7</f>
        <v>13.860000000000001</v>
      </c>
    </row>
    <row r="44" spans="1:6" s="20" customFormat="1" ht="13.8" x14ac:dyDescent="0.25">
      <c r="A44" s="13"/>
      <c r="B44" s="14" t="s">
        <v>9</v>
      </c>
      <c r="C44" s="15"/>
      <c r="D44" s="18" t="s">
        <v>10</v>
      </c>
      <c r="E44" s="16">
        <f>2.2*2*7+0.9*7</f>
        <v>37.1</v>
      </c>
    </row>
    <row r="45" spans="1:6" s="20" customFormat="1" ht="63" customHeight="1" x14ac:dyDescent="0.25">
      <c r="A45" s="13"/>
      <c r="B45" s="14" t="s">
        <v>11</v>
      </c>
      <c r="C45" s="15"/>
      <c r="D45" s="15" t="s">
        <v>7</v>
      </c>
      <c r="E45" s="16">
        <f>57.85*3</f>
        <v>173.55</v>
      </c>
    </row>
    <row r="46" spans="1:6" s="20" customFormat="1" ht="39.6" x14ac:dyDescent="0.25">
      <c r="A46" s="13"/>
      <c r="B46" s="14" t="s">
        <v>12</v>
      </c>
      <c r="C46" s="15"/>
      <c r="D46" s="15" t="s">
        <v>7</v>
      </c>
      <c r="E46" s="16">
        <f>0.8*2.2*4+1.02*2.2</f>
        <v>9.2840000000000007</v>
      </c>
    </row>
    <row r="47" spans="1:6" s="20" customFormat="1" ht="26.4" x14ac:dyDescent="0.25">
      <c r="A47" s="13"/>
      <c r="B47" s="14" t="s">
        <v>13</v>
      </c>
      <c r="C47" s="15"/>
      <c r="D47" s="18" t="s">
        <v>10</v>
      </c>
      <c r="E47" s="16">
        <f>2.2*2*4+0.8*4+1.02+2.2*2</f>
        <v>26.22</v>
      </c>
    </row>
    <row r="48" spans="1:6" s="20" customFormat="1" ht="52.8" x14ac:dyDescent="0.25">
      <c r="A48" s="19"/>
      <c r="B48" s="14" t="s">
        <v>14</v>
      </c>
      <c r="C48" s="18"/>
      <c r="D48" s="18" t="s">
        <v>7</v>
      </c>
      <c r="E48" s="16">
        <f>33.7*3.05</f>
        <v>102.785</v>
      </c>
    </row>
    <row r="49" spans="1:6" s="20" customFormat="1" ht="39.6" x14ac:dyDescent="0.25">
      <c r="A49" s="19"/>
      <c r="B49" s="14" t="s">
        <v>15</v>
      </c>
      <c r="C49" s="15"/>
      <c r="D49" s="15" t="s">
        <v>7</v>
      </c>
      <c r="E49" s="16">
        <f>0.8*2.2*12</f>
        <v>21.120000000000005</v>
      </c>
    </row>
    <row r="50" spans="1:6" s="20" customFormat="1" x14ac:dyDescent="0.25">
      <c r="A50" s="19"/>
      <c r="B50" s="14" t="s">
        <v>9</v>
      </c>
      <c r="C50" s="15"/>
      <c r="D50" s="18" t="s">
        <v>10</v>
      </c>
      <c r="E50" s="16">
        <f>2.2*12+0.8*12</f>
        <v>36</v>
      </c>
    </row>
    <row r="51" spans="1:6" s="20" customFormat="1" ht="52.8" x14ac:dyDescent="0.25">
      <c r="A51" s="19"/>
      <c r="B51" s="14" t="s">
        <v>16</v>
      </c>
      <c r="C51" s="15"/>
      <c r="D51" s="15" t="s">
        <v>7</v>
      </c>
      <c r="E51" s="16">
        <f>623.75*3</f>
        <v>1871.25</v>
      </c>
    </row>
    <row r="52" spans="1:6" s="20" customFormat="1" x14ac:dyDescent="0.25">
      <c r="A52" s="19"/>
      <c r="B52" s="14" t="s">
        <v>17</v>
      </c>
      <c r="C52" s="15"/>
      <c r="D52" s="15" t="s">
        <v>7</v>
      </c>
      <c r="E52" s="16">
        <f>(1.7*1.73*27+2.3*1.73*28+1.8*2.58*5+2.3*1.73*3+1.62*0.92+1.73*1.74+1.69*1.81+1.69*1.73+1.04*1.7)</f>
        <v>238.22719999999998</v>
      </c>
    </row>
    <row r="53" spans="1:6" s="20" customFormat="1" ht="52.8" x14ac:dyDescent="0.25">
      <c r="A53" s="19"/>
      <c r="B53" s="14" t="s">
        <v>18</v>
      </c>
      <c r="C53" s="15"/>
      <c r="D53" s="15" t="s">
        <v>7</v>
      </c>
      <c r="E53" s="16">
        <f>32.1*3</f>
        <v>96.300000000000011</v>
      </c>
    </row>
    <row r="54" spans="1:6" s="20" customFormat="1" x14ac:dyDescent="0.25">
      <c r="A54" s="19"/>
      <c r="B54" s="14" t="s">
        <v>19</v>
      </c>
      <c r="C54" s="18" t="s">
        <v>20</v>
      </c>
      <c r="D54" s="15" t="s">
        <v>7</v>
      </c>
      <c r="E54" s="16">
        <f>801.24*3</f>
        <v>2403.7200000000003</v>
      </c>
    </row>
    <row r="55" spans="1:6" s="20" customFormat="1" x14ac:dyDescent="0.25">
      <c r="A55" s="19"/>
      <c r="B55" s="14" t="s">
        <v>19</v>
      </c>
      <c r="C55" s="18" t="s">
        <v>21</v>
      </c>
      <c r="D55" s="15" t="s">
        <v>7</v>
      </c>
      <c r="E55" s="16">
        <f>E54-(18.69+31.74)*3-E52</f>
        <v>2014.2028000000003</v>
      </c>
    </row>
    <row r="56" spans="1:6" s="20" customFormat="1" x14ac:dyDescent="0.25">
      <c r="A56" s="19"/>
      <c r="B56" s="14" t="s">
        <v>19</v>
      </c>
      <c r="C56" s="18" t="s">
        <v>21</v>
      </c>
      <c r="D56" s="18" t="s">
        <v>10</v>
      </c>
      <c r="E56" s="16">
        <f>3*148+F56</f>
        <v>945.21999999999991</v>
      </c>
      <c r="F56" s="16">
        <f>(1.7*2+1.73*2)*27+(2.3*2+1.73*2)*28+(1.8+2.58*2)*5+(2.3*2+1.73*2)*3+(1.62*2+0.92*2)+(1.73*2+1.74*2)+(1.69*2+1.81*2)+(1.69*2+1.73*2)+(1.04*2+1.7*2)</f>
        <v>501.21999999999991</v>
      </c>
    </row>
    <row r="57" spans="1:6" s="20" customFormat="1" ht="26.4" x14ac:dyDescent="0.25">
      <c r="A57" s="19"/>
      <c r="B57" s="14" t="s">
        <v>22</v>
      </c>
      <c r="C57" s="18" t="s">
        <v>23</v>
      </c>
      <c r="D57" s="15" t="s">
        <v>7</v>
      </c>
      <c r="E57" s="16">
        <f>141.71*3</f>
        <v>425.13</v>
      </c>
    </row>
    <row r="58" spans="1:6" s="20" customFormat="1" ht="39.6" x14ac:dyDescent="0.25">
      <c r="A58" s="13" t="s">
        <v>27</v>
      </c>
      <c r="B58" s="14" t="s">
        <v>6</v>
      </c>
      <c r="C58" s="15"/>
      <c r="D58" s="15" t="s">
        <v>7</v>
      </c>
      <c r="E58" s="16">
        <f>99.84*3</f>
        <v>299.52</v>
      </c>
    </row>
    <row r="59" spans="1:6" s="20" customFormat="1" ht="26.4" x14ac:dyDescent="0.25">
      <c r="A59" s="13"/>
      <c r="B59" s="14" t="s">
        <v>8</v>
      </c>
      <c r="C59" s="15"/>
      <c r="D59" s="15" t="s">
        <v>7</v>
      </c>
      <c r="E59" s="16">
        <f>0.9*2.2*10</f>
        <v>19.8</v>
      </c>
    </row>
    <row r="60" spans="1:6" s="20" customFormat="1" ht="13.8" x14ac:dyDescent="0.25">
      <c r="A60" s="13"/>
      <c r="B60" s="14" t="s">
        <v>9</v>
      </c>
      <c r="C60" s="15"/>
      <c r="D60" s="18" t="s">
        <v>10</v>
      </c>
      <c r="E60" s="16">
        <f>2.2*2*10+0.9*10</f>
        <v>53</v>
      </c>
    </row>
    <row r="61" spans="1:6" s="20" customFormat="1" ht="63" customHeight="1" x14ac:dyDescent="0.25">
      <c r="A61" s="13"/>
      <c r="B61" s="14" t="s">
        <v>11</v>
      </c>
      <c r="C61" s="15"/>
      <c r="D61" s="15" t="s">
        <v>7</v>
      </c>
      <c r="E61" s="16">
        <f>70.98*3</f>
        <v>212.94</v>
      </c>
    </row>
    <row r="62" spans="1:6" s="20" customFormat="1" ht="39.6" x14ac:dyDescent="0.25">
      <c r="A62" s="13"/>
      <c r="B62" s="14" t="s">
        <v>12</v>
      </c>
      <c r="C62" s="15"/>
      <c r="D62" s="15" t="s">
        <v>7</v>
      </c>
      <c r="E62" s="16">
        <f>0.8*2.2*4+1.02*2.2</f>
        <v>9.2840000000000007</v>
      </c>
    </row>
    <row r="63" spans="1:6" s="20" customFormat="1" ht="26.4" x14ac:dyDescent="0.25">
      <c r="A63" s="13"/>
      <c r="B63" s="14" t="s">
        <v>13</v>
      </c>
      <c r="C63" s="15"/>
      <c r="D63" s="18" t="s">
        <v>10</v>
      </c>
      <c r="E63" s="16">
        <f>2.2*2*4+0.8*4+1.02+2.2*2</f>
        <v>26.22</v>
      </c>
    </row>
    <row r="64" spans="1:6" s="20" customFormat="1" ht="52.8" x14ac:dyDescent="0.25">
      <c r="A64" s="19"/>
      <c r="B64" s="14" t="s">
        <v>14</v>
      </c>
      <c r="C64" s="18"/>
      <c r="D64" s="18" t="s">
        <v>7</v>
      </c>
      <c r="E64" s="16">
        <f>27.44*3.05</f>
        <v>83.691999999999993</v>
      </c>
    </row>
    <row r="65" spans="1:6" s="20" customFormat="1" ht="39.6" x14ac:dyDescent="0.25">
      <c r="A65" s="19"/>
      <c r="B65" s="14" t="s">
        <v>15</v>
      </c>
      <c r="C65" s="15"/>
      <c r="D65" s="15" t="s">
        <v>7</v>
      </c>
      <c r="E65" s="16">
        <f>0.8*2.2*12</f>
        <v>21.120000000000005</v>
      </c>
    </row>
    <row r="66" spans="1:6" s="20" customFormat="1" x14ac:dyDescent="0.25">
      <c r="A66" s="19"/>
      <c r="B66" s="14" t="s">
        <v>9</v>
      </c>
      <c r="C66" s="15"/>
      <c r="D66" s="18" t="s">
        <v>10</v>
      </c>
      <c r="E66" s="16">
        <f>2.2*12+0.8*12</f>
        <v>36</v>
      </c>
    </row>
    <row r="67" spans="1:6" s="20" customFormat="1" ht="52.8" x14ac:dyDescent="0.25">
      <c r="A67" s="19"/>
      <c r="B67" s="14" t="s">
        <v>16</v>
      </c>
      <c r="C67" s="15"/>
      <c r="D67" s="15" t="s">
        <v>7</v>
      </c>
      <c r="E67" s="16">
        <f>663.66*3</f>
        <v>1990.98</v>
      </c>
    </row>
    <row r="68" spans="1:6" s="20" customFormat="1" x14ac:dyDescent="0.25">
      <c r="A68" s="19"/>
      <c r="B68" s="14" t="s">
        <v>17</v>
      </c>
      <c r="C68" s="15"/>
      <c r="D68" s="15" t="s">
        <v>7</v>
      </c>
      <c r="E68" s="16">
        <f>(1.7*1.73*29)+1.69*1.81+1.64*1.73+1.6*1.73+1.5*1.73+2*1.75*4+2*1.73+(2.3*1.73*35)+1.04*1.73+1.49*1.73</f>
        <v>257.64999999999998</v>
      </c>
    </row>
    <row r="69" spans="1:6" s="20" customFormat="1" ht="52.8" x14ac:dyDescent="0.25">
      <c r="A69" s="19"/>
      <c r="B69" s="14" t="s">
        <v>18</v>
      </c>
      <c r="C69" s="15"/>
      <c r="D69" s="15" t="s">
        <v>7</v>
      </c>
      <c r="E69" s="16">
        <f>46.62*3</f>
        <v>139.85999999999999</v>
      </c>
    </row>
    <row r="70" spans="1:6" s="20" customFormat="1" x14ac:dyDescent="0.25">
      <c r="A70" s="19"/>
      <c r="B70" s="14" t="s">
        <v>19</v>
      </c>
      <c r="C70" s="18" t="s">
        <v>20</v>
      </c>
      <c r="D70" s="15" t="s">
        <v>7</v>
      </c>
      <c r="E70" s="16">
        <f>950.31*3</f>
        <v>2850.93</v>
      </c>
    </row>
    <row r="71" spans="1:6" s="20" customFormat="1" x14ac:dyDescent="0.25">
      <c r="A71" s="19"/>
      <c r="B71" s="14" t="s">
        <v>19</v>
      </c>
      <c r="C71" s="18" t="s">
        <v>21</v>
      </c>
      <c r="D71" s="15" t="s">
        <v>7</v>
      </c>
      <c r="E71" s="16">
        <f>E70-49.3*3-E68</f>
        <v>2445.3799999999997</v>
      </c>
    </row>
    <row r="72" spans="1:6" s="20" customFormat="1" x14ac:dyDescent="0.25">
      <c r="A72" s="19"/>
      <c r="B72" s="14" t="s">
        <v>19</v>
      </c>
      <c r="C72" s="18" t="s">
        <v>21</v>
      </c>
      <c r="D72" s="18" t="s">
        <v>10</v>
      </c>
      <c r="E72" s="16">
        <f>3*96+F72</f>
        <v>845.33999999999992</v>
      </c>
      <c r="F72" s="16">
        <f>(1.7*2+1.73*2)*29+(1.69*2+1.81*2)+(1.64*2+1.73*2)+(1.6*2+1.73*2)+(1.5*2+1.73*2)+(2*2+1.75*2)*4+(2*2+1.73*2)+(2.3*2+1.73*2)*35+(1.04*2+1.73*2)+(1.49*2+1.73*2)</f>
        <v>557.33999999999992</v>
      </c>
    </row>
    <row r="73" spans="1:6" s="20" customFormat="1" ht="26.4" x14ac:dyDescent="0.25">
      <c r="A73" s="19"/>
      <c r="B73" s="14" t="s">
        <v>22</v>
      </c>
      <c r="C73" s="18" t="s">
        <v>23</v>
      </c>
      <c r="D73" s="15" t="s">
        <v>7</v>
      </c>
      <c r="E73" s="16">
        <f>171.72*3</f>
        <v>515.16</v>
      </c>
    </row>
    <row r="74" spans="1:6" s="17" customFormat="1" ht="52.8" x14ac:dyDescent="0.25">
      <c r="A74" s="19"/>
      <c r="B74" s="14" t="s">
        <v>25</v>
      </c>
      <c r="C74" s="15"/>
      <c r="D74" s="15" t="s">
        <v>7</v>
      </c>
      <c r="E74" s="16">
        <f>63.71*4.22</f>
        <v>268.8562</v>
      </c>
    </row>
    <row r="75" spans="1:6" s="17" customFormat="1" x14ac:dyDescent="0.25">
      <c r="A75" s="19"/>
      <c r="B75" s="14" t="s">
        <v>17</v>
      </c>
      <c r="C75" s="15"/>
      <c r="D75" s="15" t="s">
        <v>7</v>
      </c>
      <c r="E75" s="16">
        <f>1.6*3.36*5+1.58*1.63*5</f>
        <v>39.757000000000005</v>
      </c>
    </row>
    <row r="76" spans="1:6" s="17" customFormat="1" x14ac:dyDescent="0.25">
      <c r="A76" s="19"/>
      <c r="B76" s="14" t="s">
        <v>19</v>
      </c>
      <c r="C76" s="18" t="s">
        <v>20</v>
      </c>
      <c r="D76" s="15" t="s">
        <v>7</v>
      </c>
      <c r="E76" s="16">
        <f>E74</f>
        <v>268.8562</v>
      </c>
    </row>
    <row r="77" spans="1:6" s="17" customFormat="1" x14ac:dyDescent="0.25">
      <c r="A77" s="19"/>
      <c r="B77" s="14" t="s">
        <v>19</v>
      </c>
      <c r="C77" s="18" t="s">
        <v>21</v>
      </c>
      <c r="D77" s="15" t="s">
        <v>7</v>
      </c>
      <c r="E77" s="16">
        <f>E76-E75</f>
        <v>229.0992</v>
      </c>
    </row>
    <row r="78" spans="1:6" s="17" customFormat="1" x14ac:dyDescent="0.25">
      <c r="A78" s="19"/>
      <c r="B78" s="14" t="s">
        <v>19</v>
      </c>
      <c r="C78" s="18" t="s">
        <v>21</v>
      </c>
      <c r="D78" s="18" t="s">
        <v>10</v>
      </c>
      <c r="E78" s="16">
        <f>F78</f>
        <v>73.7</v>
      </c>
      <c r="F78" s="16">
        <f>(1.6+3.36*2)*5+(1.58*2+1.63*2)*5</f>
        <v>73.7</v>
      </c>
    </row>
    <row r="79" spans="1:6" s="20" customFormat="1" ht="39.6" x14ac:dyDescent="0.25">
      <c r="A79" s="13" t="s">
        <v>28</v>
      </c>
      <c r="B79" s="14" t="s">
        <v>6</v>
      </c>
      <c r="C79" s="18"/>
      <c r="D79" s="18" t="s">
        <v>7</v>
      </c>
      <c r="E79" s="21">
        <f>46.22*3</f>
        <v>138.66</v>
      </c>
      <c r="F79" s="17"/>
    </row>
    <row r="80" spans="1:6" s="20" customFormat="1" ht="26.4" x14ac:dyDescent="0.25">
      <c r="A80" s="22"/>
      <c r="B80" s="14" t="s">
        <v>8</v>
      </c>
      <c r="C80" s="18"/>
      <c r="D80" s="18" t="s">
        <v>7</v>
      </c>
      <c r="E80" s="21">
        <f>0.9*2.2*8</f>
        <v>15.840000000000002</v>
      </c>
      <c r="F80" s="17"/>
    </row>
    <row r="81" spans="1:6" s="20" customFormat="1" ht="13.8" x14ac:dyDescent="0.25">
      <c r="A81" s="22"/>
      <c r="B81" s="14" t="s">
        <v>9</v>
      </c>
      <c r="C81" s="18"/>
      <c r="D81" s="18" t="s">
        <v>10</v>
      </c>
      <c r="E81" s="21">
        <f>2.2*2*8+0.9*8</f>
        <v>42.400000000000006</v>
      </c>
      <c r="F81" s="17"/>
    </row>
    <row r="82" spans="1:6" s="20" customFormat="1" ht="63" customHeight="1" x14ac:dyDescent="0.25">
      <c r="A82" s="13"/>
      <c r="B82" s="14" t="s">
        <v>11</v>
      </c>
      <c r="C82" s="15"/>
      <c r="D82" s="15" t="s">
        <v>7</v>
      </c>
      <c r="E82" s="16">
        <f>48.55*3</f>
        <v>145.64999999999998</v>
      </c>
      <c r="F82" s="17"/>
    </row>
    <row r="83" spans="1:6" s="20" customFormat="1" ht="39.6" x14ac:dyDescent="0.25">
      <c r="A83" s="13"/>
      <c r="B83" s="14" t="s">
        <v>12</v>
      </c>
      <c r="C83" s="15"/>
      <c r="D83" s="15" t="s">
        <v>7</v>
      </c>
      <c r="E83" s="16">
        <f>0.8*2.2*4+1.02*2.2</f>
        <v>9.2840000000000007</v>
      </c>
      <c r="F83" s="17"/>
    </row>
    <row r="84" spans="1:6" s="20" customFormat="1" ht="26.4" x14ac:dyDescent="0.25">
      <c r="A84" s="13"/>
      <c r="B84" s="14" t="s">
        <v>13</v>
      </c>
      <c r="C84" s="15"/>
      <c r="D84" s="18" t="s">
        <v>10</v>
      </c>
      <c r="E84" s="16">
        <f>2.2*2*4+0.8*4+1.02+2.2*2</f>
        <v>26.22</v>
      </c>
      <c r="F84" s="17"/>
    </row>
    <row r="85" spans="1:6" s="20" customFormat="1" ht="60.6" customHeight="1" x14ac:dyDescent="0.25">
      <c r="A85" s="19"/>
      <c r="B85" s="14" t="s">
        <v>14</v>
      </c>
      <c r="C85" s="18"/>
      <c r="D85" s="18" t="s">
        <v>7</v>
      </c>
      <c r="E85" s="16">
        <f>15.36*3.05</f>
        <v>46.847999999999999</v>
      </c>
      <c r="F85" s="17"/>
    </row>
    <row r="86" spans="1:6" s="20" customFormat="1" ht="60.6" customHeight="1" x14ac:dyDescent="0.25">
      <c r="A86" s="19"/>
      <c r="B86" s="14" t="s">
        <v>15</v>
      </c>
      <c r="C86" s="15"/>
      <c r="D86" s="15" t="s">
        <v>7</v>
      </c>
      <c r="E86" s="16">
        <f>0.8*2.2*3</f>
        <v>5.2800000000000011</v>
      </c>
      <c r="F86" s="17"/>
    </row>
    <row r="87" spans="1:6" s="20" customFormat="1" ht="25.5" customHeight="1" x14ac:dyDescent="0.25">
      <c r="A87" s="19"/>
      <c r="B87" s="14" t="s">
        <v>9</v>
      </c>
      <c r="C87" s="15"/>
      <c r="D87" s="18" t="s">
        <v>10</v>
      </c>
      <c r="E87" s="16">
        <f>2.2*3+0.8*3</f>
        <v>9</v>
      </c>
      <c r="F87" s="17"/>
    </row>
    <row r="88" spans="1:6" s="20" customFormat="1" ht="52.8" x14ac:dyDescent="0.25">
      <c r="A88" s="19"/>
      <c r="B88" s="14" t="s">
        <v>16</v>
      </c>
      <c r="C88" s="15"/>
      <c r="D88" s="15" t="s">
        <v>7</v>
      </c>
      <c r="E88" s="16">
        <f>668*3</f>
        <v>2004</v>
      </c>
      <c r="F88" s="17"/>
    </row>
    <row r="89" spans="1:6" s="20" customFormat="1" x14ac:dyDescent="0.25">
      <c r="A89" s="19"/>
      <c r="B89" s="14" t="s">
        <v>17</v>
      </c>
      <c r="C89" s="15"/>
      <c r="D89" s="15" t="s">
        <v>7</v>
      </c>
      <c r="E89" s="16">
        <f>(1.7*1.73*29)+1.69*1.81+1.64*1.73+1.6*1.73+1.5*1.73+2*1.75*4+2*1.73+(2.3*1.73*35)+1.04*1.73+1.49*1.73</f>
        <v>257.64999999999998</v>
      </c>
      <c r="F89" s="17"/>
    </row>
    <row r="90" spans="1:6" s="20" customFormat="1" ht="52.8" x14ac:dyDescent="0.25">
      <c r="A90" s="19"/>
      <c r="B90" s="14" t="s">
        <v>18</v>
      </c>
      <c r="C90" s="15"/>
      <c r="D90" s="15" t="s">
        <v>7</v>
      </c>
      <c r="E90" s="16">
        <f>46.62*3</f>
        <v>139.85999999999999</v>
      </c>
      <c r="F90" s="17"/>
    </row>
    <row r="91" spans="1:6" s="20" customFormat="1" x14ac:dyDescent="0.25">
      <c r="A91" s="19"/>
      <c r="B91" s="14" t="s">
        <v>19</v>
      </c>
      <c r="C91" s="18" t="s">
        <v>20</v>
      </c>
      <c r="D91" s="15" t="s">
        <v>7</v>
      </c>
      <c r="E91" s="16">
        <f>840.86*3</f>
        <v>2522.58</v>
      </c>
      <c r="F91" s="17"/>
    </row>
    <row r="92" spans="1:6" s="20" customFormat="1" x14ac:dyDescent="0.25">
      <c r="A92" s="19"/>
      <c r="B92" s="14" t="s">
        <v>19</v>
      </c>
      <c r="C92" s="18" t="s">
        <v>21</v>
      </c>
      <c r="D92" s="15" t="s">
        <v>7</v>
      </c>
      <c r="E92" s="16">
        <f>E91-49.3*3-E89</f>
        <v>2117.0299999999997</v>
      </c>
      <c r="F92" s="17"/>
    </row>
    <row r="93" spans="1:6" s="20" customFormat="1" x14ac:dyDescent="0.25">
      <c r="A93" s="19"/>
      <c r="B93" s="14" t="s">
        <v>19</v>
      </c>
      <c r="C93" s="18" t="s">
        <v>21</v>
      </c>
      <c r="D93" s="18" t="s">
        <v>10</v>
      </c>
      <c r="E93" s="16">
        <f>3*96+F93</f>
        <v>845.33999999999992</v>
      </c>
      <c r="F93" s="16">
        <f>(1.7*2+1.73*2)*29+(1.69*2+1.81*2)+(1.64*2+1.73*2)+(1.6*2+1.73*2)+(1.5*2+1.73*2)+(2*2+1.75*2)*4+(2*2+1.73*2)+(2.3*2+1.73*2)*35+(1.04*2+1.73*2)+(1.49*2+1.73*2)</f>
        <v>557.33999999999992</v>
      </c>
    </row>
    <row r="94" spans="1:6" s="20" customFormat="1" ht="26.4" x14ac:dyDescent="0.25">
      <c r="A94" s="19"/>
      <c r="B94" s="14" t="s">
        <v>22</v>
      </c>
      <c r="C94" s="18" t="s">
        <v>23</v>
      </c>
      <c r="D94" s="15" t="s">
        <v>7</v>
      </c>
      <c r="E94" s="16">
        <f>171.72*3</f>
        <v>515.16</v>
      </c>
      <c r="F94" s="17"/>
    </row>
    <row r="95" spans="1:6" x14ac:dyDescent="0.25">
      <c r="A95" s="23"/>
      <c r="B95" s="10"/>
      <c r="C95" s="11"/>
      <c r="D95" s="11"/>
      <c r="E95" s="11"/>
      <c r="F95" s="11"/>
    </row>
    <row r="96" spans="1:6" x14ac:dyDescent="0.25">
      <c r="A96" s="23"/>
      <c r="B96" s="10"/>
      <c r="C96" s="11"/>
      <c r="D96" s="11"/>
      <c r="E96" s="11"/>
      <c r="F96" s="1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CE4D6-FAB4-4F54-A17F-B06707DB8E2A}">
  <dimension ref="A1:R413"/>
  <sheetViews>
    <sheetView showGridLines="0" tabSelected="1" topLeftCell="A76" zoomScaleNormal="100" zoomScaleSheetLayoutView="100" workbookViewId="0">
      <selection activeCell="B89" sqref="B89"/>
    </sheetView>
  </sheetViews>
  <sheetFormatPr defaultRowHeight="13.8" x14ac:dyDescent="0.25"/>
  <cols>
    <col min="1" max="1" width="3.88671875" style="125" customWidth="1"/>
    <col min="2" max="2" width="13.21875" style="126" bestFit="1" customWidth="1"/>
    <col min="3" max="3" width="56.6640625" style="126" customWidth="1"/>
    <col min="4" max="4" width="8.44140625" style="127" customWidth="1"/>
    <col min="5" max="5" width="11.88671875" style="128" bestFit="1" customWidth="1"/>
    <col min="6" max="6" width="10.77734375" style="130" bestFit="1" customWidth="1"/>
    <col min="7" max="7" width="12.6640625" style="130" bestFit="1" customWidth="1"/>
    <col min="8" max="8" width="10.33203125" style="130" bestFit="1" customWidth="1"/>
    <col min="9" max="9" width="11" style="130" bestFit="1" customWidth="1"/>
    <col min="10" max="10" width="8.88671875" style="130" customWidth="1"/>
    <col min="11" max="11" width="11.33203125" style="130" customWidth="1"/>
    <col min="12" max="12" width="13.88671875" style="130" bestFit="1" customWidth="1"/>
    <col min="13" max="13" width="14.33203125" style="126" bestFit="1" customWidth="1"/>
    <col min="14" max="14" width="14.33203125" style="126" customWidth="1"/>
    <col min="15" max="254" width="8.88671875" style="126"/>
    <col min="255" max="255" width="3.88671875" style="126" customWidth="1"/>
    <col min="256" max="256" width="9.6640625" style="126" customWidth="1"/>
    <col min="257" max="257" width="56.6640625" style="126" customWidth="1"/>
    <col min="258" max="258" width="8.44140625" style="126" customWidth="1"/>
    <col min="259" max="259" width="9.44140625" style="126" customWidth="1"/>
    <col min="260" max="260" width="10.109375" style="126" customWidth="1"/>
    <col min="261" max="261" width="11.33203125" style="126" bestFit="1" customWidth="1"/>
    <col min="262" max="262" width="13.5546875" style="126" bestFit="1" customWidth="1"/>
    <col min="263" max="263" width="10.33203125" style="126" bestFit="1" customWidth="1"/>
    <col min="264" max="264" width="13.5546875" style="126" bestFit="1" customWidth="1"/>
    <col min="265" max="265" width="8.88671875" style="126" customWidth="1"/>
    <col min="266" max="266" width="11.33203125" style="126" customWidth="1"/>
    <col min="267" max="267" width="14.88671875" style="126" customWidth="1"/>
    <col min="268" max="268" width="11.33203125" style="126" customWidth="1"/>
    <col min="269" max="269" width="14.33203125" style="126" bestFit="1" customWidth="1"/>
    <col min="270" max="270" width="14.33203125" style="126" customWidth="1"/>
    <col min="271" max="510" width="8.88671875" style="126"/>
    <col min="511" max="511" width="3.88671875" style="126" customWidth="1"/>
    <col min="512" max="512" width="9.6640625" style="126" customWidth="1"/>
    <col min="513" max="513" width="56.6640625" style="126" customWidth="1"/>
    <col min="514" max="514" width="8.44140625" style="126" customWidth="1"/>
    <col min="515" max="515" width="9.44140625" style="126" customWidth="1"/>
    <col min="516" max="516" width="10.109375" style="126" customWidth="1"/>
    <col min="517" max="517" width="11.33203125" style="126" bestFit="1" customWidth="1"/>
    <col min="518" max="518" width="13.5546875" style="126" bestFit="1" customWidth="1"/>
    <col min="519" max="519" width="10.33203125" style="126" bestFit="1" customWidth="1"/>
    <col min="520" max="520" width="13.5546875" style="126" bestFit="1" customWidth="1"/>
    <col min="521" max="521" width="8.88671875" style="126" customWidth="1"/>
    <col min="522" max="522" width="11.33203125" style="126" customWidth="1"/>
    <col min="523" max="523" width="14.88671875" style="126" customWidth="1"/>
    <col min="524" max="524" width="11.33203125" style="126" customWidth="1"/>
    <col min="525" max="525" width="14.33203125" style="126" bestFit="1" customWidth="1"/>
    <col min="526" max="526" width="14.33203125" style="126" customWidth="1"/>
    <col min="527" max="766" width="8.88671875" style="126"/>
    <col min="767" max="767" width="3.88671875" style="126" customWidth="1"/>
    <col min="768" max="768" width="9.6640625" style="126" customWidth="1"/>
    <col min="769" max="769" width="56.6640625" style="126" customWidth="1"/>
    <col min="770" max="770" width="8.44140625" style="126" customWidth="1"/>
    <col min="771" max="771" width="9.44140625" style="126" customWidth="1"/>
    <col min="772" max="772" width="10.109375" style="126" customWidth="1"/>
    <col min="773" max="773" width="11.33203125" style="126" bestFit="1" customWidth="1"/>
    <col min="774" max="774" width="13.5546875" style="126" bestFit="1" customWidth="1"/>
    <col min="775" max="775" width="10.33203125" style="126" bestFit="1" customWidth="1"/>
    <col min="776" max="776" width="13.5546875" style="126" bestFit="1" customWidth="1"/>
    <col min="777" max="777" width="8.88671875" style="126" customWidth="1"/>
    <col min="778" max="778" width="11.33203125" style="126" customWidth="1"/>
    <col min="779" max="779" width="14.88671875" style="126" customWidth="1"/>
    <col min="780" max="780" width="11.33203125" style="126" customWidth="1"/>
    <col min="781" max="781" width="14.33203125" style="126" bestFit="1" customWidth="1"/>
    <col min="782" max="782" width="14.33203125" style="126" customWidth="1"/>
    <col min="783" max="1022" width="8.88671875" style="126"/>
    <col min="1023" max="1023" width="3.88671875" style="126" customWidth="1"/>
    <col min="1024" max="1024" width="9.6640625" style="126" customWidth="1"/>
    <col min="1025" max="1025" width="56.6640625" style="126" customWidth="1"/>
    <col min="1026" max="1026" width="8.44140625" style="126" customWidth="1"/>
    <col min="1027" max="1027" width="9.44140625" style="126" customWidth="1"/>
    <col min="1028" max="1028" width="10.109375" style="126" customWidth="1"/>
    <col min="1029" max="1029" width="11.33203125" style="126" bestFit="1" customWidth="1"/>
    <col min="1030" max="1030" width="13.5546875" style="126" bestFit="1" customWidth="1"/>
    <col min="1031" max="1031" width="10.33203125" style="126" bestFit="1" customWidth="1"/>
    <col min="1032" max="1032" width="13.5546875" style="126" bestFit="1" customWidth="1"/>
    <col min="1033" max="1033" width="8.88671875" style="126" customWidth="1"/>
    <col min="1034" max="1034" width="11.33203125" style="126" customWidth="1"/>
    <col min="1035" max="1035" width="14.88671875" style="126" customWidth="1"/>
    <col min="1036" max="1036" width="11.33203125" style="126" customWidth="1"/>
    <col min="1037" max="1037" width="14.33203125" style="126" bestFit="1" customWidth="1"/>
    <col min="1038" max="1038" width="14.33203125" style="126" customWidth="1"/>
    <col min="1039" max="1278" width="8.88671875" style="126"/>
    <col min="1279" max="1279" width="3.88671875" style="126" customWidth="1"/>
    <col min="1280" max="1280" width="9.6640625" style="126" customWidth="1"/>
    <col min="1281" max="1281" width="56.6640625" style="126" customWidth="1"/>
    <col min="1282" max="1282" width="8.44140625" style="126" customWidth="1"/>
    <col min="1283" max="1283" width="9.44140625" style="126" customWidth="1"/>
    <col min="1284" max="1284" width="10.109375" style="126" customWidth="1"/>
    <col min="1285" max="1285" width="11.33203125" style="126" bestFit="1" customWidth="1"/>
    <col min="1286" max="1286" width="13.5546875" style="126" bestFit="1" customWidth="1"/>
    <col min="1287" max="1287" width="10.33203125" style="126" bestFit="1" customWidth="1"/>
    <col min="1288" max="1288" width="13.5546875" style="126" bestFit="1" customWidth="1"/>
    <col min="1289" max="1289" width="8.88671875" style="126" customWidth="1"/>
    <col min="1290" max="1290" width="11.33203125" style="126" customWidth="1"/>
    <col min="1291" max="1291" width="14.88671875" style="126" customWidth="1"/>
    <col min="1292" max="1292" width="11.33203125" style="126" customWidth="1"/>
    <col min="1293" max="1293" width="14.33203125" style="126" bestFit="1" customWidth="1"/>
    <col min="1294" max="1294" width="14.33203125" style="126" customWidth="1"/>
    <col min="1295" max="1534" width="8.88671875" style="126"/>
    <col min="1535" max="1535" width="3.88671875" style="126" customWidth="1"/>
    <col min="1536" max="1536" width="9.6640625" style="126" customWidth="1"/>
    <col min="1537" max="1537" width="56.6640625" style="126" customWidth="1"/>
    <col min="1538" max="1538" width="8.44140625" style="126" customWidth="1"/>
    <col min="1539" max="1539" width="9.44140625" style="126" customWidth="1"/>
    <col min="1540" max="1540" width="10.109375" style="126" customWidth="1"/>
    <col min="1541" max="1541" width="11.33203125" style="126" bestFit="1" customWidth="1"/>
    <col min="1542" max="1542" width="13.5546875" style="126" bestFit="1" customWidth="1"/>
    <col min="1543" max="1543" width="10.33203125" style="126" bestFit="1" customWidth="1"/>
    <col min="1544" max="1544" width="13.5546875" style="126" bestFit="1" customWidth="1"/>
    <col min="1545" max="1545" width="8.88671875" style="126" customWidth="1"/>
    <col min="1546" max="1546" width="11.33203125" style="126" customWidth="1"/>
    <col min="1547" max="1547" width="14.88671875" style="126" customWidth="1"/>
    <col min="1548" max="1548" width="11.33203125" style="126" customWidth="1"/>
    <col min="1549" max="1549" width="14.33203125" style="126" bestFit="1" customWidth="1"/>
    <col min="1550" max="1550" width="14.33203125" style="126" customWidth="1"/>
    <col min="1551" max="1790" width="8.88671875" style="126"/>
    <col min="1791" max="1791" width="3.88671875" style="126" customWidth="1"/>
    <col min="1792" max="1792" width="9.6640625" style="126" customWidth="1"/>
    <col min="1793" max="1793" width="56.6640625" style="126" customWidth="1"/>
    <col min="1794" max="1794" width="8.44140625" style="126" customWidth="1"/>
    <col min="1795" max="1795" width="9.44140625" style="126" customWidth="1"/>
    <col min="1796" max="1796" width="10.109375" style="126" customWidth="1"/>
    <col min="1797" max="1797" width="11.33203125" style="126" bestFit="1" customWidth="1"/>
    <col min="1798" max="1798" width="13.5546875" style="126" bestFit="1" customWidth="1"/>
    <col min="1799" max="1799" width="10.33203125" style="126" bestFit="1" customWidth="1"/>
    <col min="1800" max="1800" width="13.5546875" style="126" bestFit="1" customWidth="1"/>
    <col min="1801" max="1801" width="8.88671875" style="126" customWidth="1"/>
    <col min="1802" max="1802" width="11.33203125" style="126" customWidth="1"/>
    <col min="1803" max="1803" width="14.88671875" style="126" customWidth="1"/>
    <col min="1804" max="1804" width="11.33203125" style="126" customWidth="1"/>
    <col min="1805" max="1805" width="14.33203125" style="126" bestFit="1" customWidth="1"/>
    <col min="1806" max="1806" width="14.33203125" style="126" customWidth="1"/>
    <col min="1807" max="2046" width="8.88671875" style="126"/>
    <col min="2047" max="2047" width="3.88671875" style="126" customWidth="1"/>
    <col min="2048" max="2048" width="9.6640625" style="126" customWidth="1"/>
    <col min="2049" max="2049" width="56.6640625" style="126" customWidth="1"/>
    <col min="2050" max="2050" width="8.44140625" style="126" customWidth="1"/>
    <col min="2051" max="2051" width="9.44140625" style="126" customWidth="1"/>
    <col min="2052" max="2052" width="10.109375" style="126" customWidth="1"/>
    <col min="2053" max="2053" width="11.33203125" style="126" bestFit="1" customWidth="1"/>
    <col min="2054" max="2054" width="13.5546875" style="126" bestFit="1" customWidth="1"/>
    <col min="2055" max="2055" width="10.33203125" style="126" bestFit="1" customWidth="1"/>
    <col min="2056" max="2056" width="13.5546875" style="126" bestFit="1" customWidth="1"/>
    <col min="2057" max="2057" width="8.88671875" style="126" customWidth="1"/>
    <col min="2058" max="2058" width="11.33203125" style="126" customWidth="1"/>
    <col min="2059" max="2059" width="14.88671875" style="126" customWidth="1"/>
    <col min="2060" max="2060" width="11.33203125" style="126" customWidth="1"/>
    <col min="2061" max="2061" width="14.33203125" style="126" bestFit="1" customWidth="1"/>
    <col min="2062" max="2062" width="14.33203125" style="126" customWidth="1"/>
    <col min="2063" max="2302" width="8.88671875" style="126"/>
    <col min="2303" max="2303" width="3.88671875" style="126" customWidth="1"/>
    <col min="2304" max="2304" width="9.6640625" style="126" customWidth="1"/>
    <col min="2305" max="2305" width="56.6640625" style="126" customWidth="1"/>
    <col min="2306" max="2306" width="8.44140625" style="126" customWidth="1"/>
    <col min="2307" max="2307" width="9.44140625" style="126" customWidth="1"/>
    <col min="2308" max="2308" width="10.109375" style="126" customWidth="1"/>
    <col min="2309" max="2309" width="11.33203125" style="126" bestFit="1" customWidth="1"/>
    <col min="2310" max="2310" width="13.5546875" style="126" bestFit="1" customWidth="1"/>
    <col min="2311" max="2311" width="10.33203125" style="126" bestFit="1" customWidth="1"/>
    <col min="2312" max="2312" width="13.5546875" style="126" bestFit="1" customWidth="1"/>
    <col min="2313" max="2313" width="8.88671875" style="126" customWidth="1"/>
    <col min="2314" max="2314" width="11.33203125" style="126" customWidth="1"/>
    <col min="2315" max="2315" width="14.88671875" style="126" customWidth="1"/>
    <col min="2316" max="2316" width="11.33203125" style="126" customWidth="1"/>
    <col min="2317" max="2317" width="14.33203125" style="126" bestFit="1" customWidth="1"/>
    <col min="2318" max="2318" width="14.33203125" style="126" customWidth="1"/>
    <col min="2319" max="2558" width="8.88671875" style="126"/>
    <col min="2559" max="2559" width="3.88671875" style="126" customWidth="1"/>
    <col min="2560" max="2560" width="9.6640625" style="126" customWidth="1"/>
    <col min="2561" max="2561" width="56.6640625" style="126" customWidth="1"/>
    <col min="2562" max="2562" width="8.44140625" style="126" customWidth="1"/>
    <col min="2563" max="2563" width="9.44140625" style="126" customWidth="1"/>
    <col min="2564" max="2564" width="10.109375" style="126" customWidth="1"/>
    <col min="2565" max="2565" width="11.33203125" style="126" bestFit="1" customWidth="1"/>
    <col min="2566" max="2566" width="13.5546875" style="126" bestFit="1" customWidth="1"/>
    <col min="2567" max="2567" width="10.33203125" style="126" bestFit="1" customWidth="1"/>
    <col min="2568" max="2568" width="13.5546875" style="126" bestFit="1" customWidth="1"/>
    <col min="2569" max="2569" width="8.88671875" style="126" customWidth="1"/>
    <col min="2570" max="2570" width="11.33203125" style="126" customWidth="1"/>
    <col min="2571" max="2571" width="14.88671875" style="126" customWidth="1"/>
    <col min="2572" max="2572" width="11.33203125" style="126" customWidth="1"/>
    <col min="2573" max="2573" width="14.33203125" style="126" bestFit="1" customWidth="1"/>
    <col min="2574" max="2574" width="14.33203125" style="126" customWidth="1"/>
    <col min="2575" max="2814" width="8.88671875" style="126"/>
    <col min="2815" max="2815" width="3.88671875" style="126" customWidth="1"/>
    <col min="2816" max="2816" width="9.6640625" style="126" customWidth="1"/>
    <col min="2817" max="2817" width="56.6640625" style="126" customWidth="1"/>
    <col min="2818" max="2818" width="8.44140625" style="126" customWidth="1"/>
    <col min="2819" max="2819" width="9.44140625" style="126" customWidth="1"/>
    <col min="2820" max="2820" width="10.109375" style="126" customWidth="1"/>
    <col min="2821" max="2821" width="11.33203125" style="126" bestFit="1" customWidth="1"/>
    <col min="2822" max="2822" width="13.5546875" style="126" bestFit="1" customWidth="1"/>
    <col min="2823" max="2823" width="10.33203125" style="126" bestFit="1" customWidth="1"/>
    <col min="2824" max="2824" width="13.5546875" style="126" bestFit="1" customWidth="1"/>
    <col min="2825" max="2825" width="8.88671875" style="126" customWidth="1"/>
    <col min="2826" max="2826" width="11.33203125" style="126" customWidth="1"/>
    <col min="2827" max="2827" width="14.88671875" style="126" customWidth="1"/>
    <col min="2828" max="2828" width="11.33203125" style="126" customWidth="1"/>
    <col min="2829" max="2829" width="14.33203125" style="126" bestFit="1" customWidth="1"/>
    <col min="2830" max="2830" width="14.33203125" style="126" customWidth="1"/>
    <col min="2831" max="3070" width="8.88671875" style="126"/>
    <col min="3071" max="3071" width="3.88671875" style="126" customWidth="1"/>
    <col min="3072" max="3072" width="9.6640625" style="126" customWidth="1"/>
    <col min="3073" max="3073" width="56.6640625" style="126" customWidth="1"/>
    <col min="3074" max="3074" width="8.44140625" style="126" customWidth="1"/>
    <col min="3075" max="3075" width="9.44140625" style="126" customWidth="1"/>
    <col min="3076" max="3076" width="10.109375" style="126" customWidth="1"/>
    <col min="3077" max="3077" width="11.33203125" style="126" bestFit="1" customWidth="1"/>
    <col min="3078" max="3078" width="13.5546875" style="126" bestFit="1" customWidth="1"/>
    <col min="3079" max="3079" width="10.33203125" style="126" bestFit="1" customWidth="1"/>
    <col min="3080" max="3080" width="13.5546875" style="126" bestFit="1" customWidth="1"/>
    <col min="3081" max="3081" width="8.88671875" style="126" customWidth="1"/>
    <col min="3082" max="3082" width="11.33203125" style="126" customWidth="1"/>
    <col min="3083" max="3083" width="14.88671875" style="126" customWidth="1"/>
    <col min="3084" max="3084" width="11.33203125" style="126" customWidth="1"/>
    <col min="3085" max="3085" width="14.33203125" style="126" bestFit="1" customWidth="1"/>
    <col min="3086" max="3086" width="14.33203125" style="126" customWidth="1"/>
    <col min="3087" max="3326" width="8.88671875" style="126"/>
    <col min="3327" max="3327" width="3.88671875" style="126" customWidth="1"/>
    <col min="3328" max="3328" width="9.6640625" style="126" customWidth="1"/>
    <col min="3329" max="3329" width="56.6640625" style="126" customWidth="1"/>
    <col min="3330" max="3330" width="8.44140625" style="126" customWidth="1"/>
    <col min="3331" max="3331" width="9.44140625" style="126" customWidth="1"/>
    <col min="3332" max="3332" width="10.109375" style="126" customWidth="1"/>
    <col min="3333" max="3333" width="11.33203125" style="126" bestFit="1" customWidth="1"/>
    <col min="3334" max="3334" width="13.5546875" style="126" bestFit="1" customWidth="1"/>
    <col min="3335" max="3335" width="10.33203125" style="126" bestFit="1" customWidth="1"/>
    <col min="3336" max="3336" width="13.5546875" style="126" bestFit="1" customWidth="1"/>
    <col min="3337" max="3337" width="8.88671875" style="126" customWidth="1"/>
    <col min="3338" max="3338" width="11.33203125" style="126" customWidth="1"/>
    <col min="3339" max="3339" width="14.88671875" style="126" customWidth="1"/>
    <col min="3340" max="3340" width="11.33203125" style="126" customWidth="1"/>
    <col min="3341" max="3341" width="14.33203125" style="126" bestFit="1" customWidth="1"/>
    <col min="3342" max="3342" width="14.33203125" style="126" customWidth="1"/>
    <col min="3343" max="3582" width="8.88671875" style="126"/>
    <col min="3583" max="3583" width="3.88671875" style="126" customWidth="1"/>
    <col min="3584" max="3584" width="9.6640625" style="126" customWidth="1"/>
    <col min="3585" max="3585" width="56.6640625" style="126" customWidth="1"/>
    <col min="3586" max="3586" width="8.44140625" style="126" customWidth="1"/>
    <col min="3587" max="3587" width="9.44140625" style="126" customWidth="1"/>
    <col min="3588" max="3588" width="10.109375" style="126" customWidth="1"/>
    <col min="3589" max="3589" width="11.33203125" style="126" bestFit="1" customWidth="1"/>
    <col min="3590" max="3590" width="13.5546875" style="126" bestFit="1" customWidth="1"/>
    <col min="3591" max="3591" width="10.33203125" style="126" bestFit="1" customWidth="1"/>
    <col min="3592" max="3592" width="13.5546875" style="126" bestFit="1" customWidth="1"/>
    <col min="3593" max="3593" width="8.88671875" style="126" customWidth="1"/>
    <col min="3594" max="3594" width="11.33203125" style="126" customWidth="1"/>
    <col min="3595" max="3595" width="14.88671875" style="126" customWidth="1"/>
    <col min="3596" max="3596" width="11.33203125" style="126" customWidth="1"/>
    <col min="3597" max="3597" width="14.33203125" style="126" bestFit="1" customWidth="1"/>
    <col min="3598" max="3598" width="14.33203125" style="126" customWidth="1"/>
    <col min="3599" max="3838" width="8.88671875" style="126"/>
    <col min="3839" max="3839" width="3.88671875" style="126" customWidth="1"/>
    <col min="3840" max="3840" width="9.6640625" style="126" customWidth="1"/>
    <col min="3841" max="3841" width="56.6640625" style="126" customWidth="1"/>
    <col min="3842" max="3842" width="8.44140625" style="126" customWidth="1"/>
    <col min="3843" max="3843" width="9.44140625" style="126" customWidth="1"/>
    <col min="3844" max="3844" width="10.109375" style="126" customWidth="1"/>
    <col min="3845" max="3845" width="11.33203125" style="126" bestFit="1" customWidth="1"/>
    <col min="3846" max="3846" width="13.5546875" style="126" bestFit="1" customWidth="1"/>
    <col min="3847" max="3847" width="10.33203125" style="126" bestFit="1" customWidth="1"/>
    <col min="3848" max="3848" width="13.5546875" style="126" bestFit="1" customWidth="1"/>
    <col min="3849" max="3849" width="8.88671875" style="126" customWidth="1"/>
    <col min="3850" max="3850" width="11.33203125" style="126" customWidth="1"/>
    <col min="3851" max="3851" width="14.88671875" style="126" customWidth="1"/>
    <col min="3852" max="3852" width="11.33203125" style="126" customWidth="1"/>
    <col min="3853" max="3853" width="14.33203125" style="126" bestFit="1" customWidth="1"/>
    <col min="3854" max="3854" width="14.33203125" style="126" customWidth="1"/>
    <col min="3855" max="4094" width="8.88671875" style="126"/>
    <col min="4095" max="4095" width="3.88671875" style="126" customWidth="1"/>
    <col min="4096" max="4096" width="9.6640625" style="126" customWidth="1"/>
    <col min="4097" max="4097" width="56.6640625" style="126" customWidth="1"/>
    <col min="4098" max="4098" width="8.44140625" style="126" customWidth="1"/>
    <col min="4099" max="4099" width="9.44140625" style="126" customWidth="1"/>
    <col min="4100" max="4100" width="10.109375" style="126" customWidth="1"/>
    <col min="4101" max="4101" width="11.33203125" style="126" bestFit="1" customWidth="1"/>
    <col min="4102" max="4102" width="13.5546875" style="126" bestFit="1" customWidth="1"/>
    <col min="4103" max="4103" width="10.33203125" style="126" bestFit="1" customWidth="1"/>
    <col min="4104" max="4104" width="13.5546875" style="126" bestFit="1" customWidth="1"/>
    <col min="4105" max="4105" width="8.88671875" style="126" customWidth="1"/>
    <col min="4106" max="4106" width="11.33203125" style="126" customWidth="1"/>
    <col min="4107" max="4107" width="14.88671875" style="126" customWidth="1"/>
    <col min="4108" max="4108" width="11.33203125" style="126" customWidth="1"/>
    <col min="4109" max="4109" width="14.33203125" style="126" bestFit="1" customWidth="1"/>
    <col min="4110" max="4110" width="14.33203125" style="126" customWidth="1"/>
    <col min="4111" max="4350" width="8.88671875" style="126"/>
    <col min="4351" max="4351" width="3.88671875" style="126" customWidth="1"/>
    <col min="4352" max="4352" width="9.6640625" style="126" customWidth="1"/>
    <col min="4353" max="4353" width="56.6640625" style="126" customWidth="1"/>
    <col min="4354" max="4354" width="8.44140625" style="126" customWidth="1"/>
    <col min="4355" max="4355" width="9.44140625" style="126" customWidth="1"/>
    <col min="4356" max="4356" width="10.109375" style="126" customWidth="1"/>
    <col min="4357" max="4357" width="11.33203125" style="126" bestFit="1" customWidth="1"/>
    <col min="4358" max="4358" width="13.5546875" style="126" bestFit="1" customWidth="1"/>
    <col min="4359" max="4359" width="10.33203125" style="126" bestFit="1" customWidth="1"/>
    <col min="4360" max="4360" width="13.5546875" style="126" bestFit="1" customWidth="1"/>
    <col min="4361" max="4361" width="8.88671875" style="126" customWidth="1"/>
    <col min="4362" max="4362" width="11.33203125" style="126" customWidth="1"/>
    <col min="4363" max="4363" width="14.88671875" style="126" customWidth="1"/>
    <col min="4364" max="4364" width="11.33203125" style="126" customWidth="1"/>
    <col min="4365" max="4365" width="14.33203125" style="126" bestFit="1" customWidth="1"/>
    <col min="4366" max="4366" width="14.33203125" style="126" customWidth="1"/>
    <col min="4367" max="4606" width="8.88671875" style="126"/>
    <col min="4607" max="4607" width="3.88671875" style="126" customWidth="1"/>
    <col min="4608" max="4608" width="9.6640625" style="126" customWidth="1"/>
    <col min="4609" max="4609" width="56.6640625" style="126" customWidth="1"/>
    <col min="4610" max="4610" width="8.44140625" style="126" customWidth="1"/>
    <col min="4611" max="4611" width="9.44140625" style="126" customWidth="1"/>
    <col min="4612" max="4612" width="10.109375" style="126" customWidth="1"/>
    <col min="4613" max="4613" width="11.33203125" style="126" bestFit="1" customWidth="1"/>
    <col min="4614" max="4614" width="13.5546875" style="126" bestFit="1" customWidth="1"/>
    <col min="4615" max="4615" width="10.33203125" style="126" bestFit="1" customWidth="1"/>
    <col min="4616" max="4616" width="13.5546875" style="126" bestFit="1" customWidth="1"/>
    <col min="4617" max="4617" width="8.88671875" style="126" customWidth="1"/>
    <col min="4618" max="4618" width="11.33203125" style="126" customWidth="1"/>
    <col min="4619" max="4619" width="14.88671875" style="126" customWidth="1"/>
    <col min="4620" max="4620" width="11.33203125" style="126" customWidth="1"/>
    <col min="4621" max="4621" width="14.33203125" style="126" bestFit="1" customWidth="1"/>
    <col min="4622" max="4622" width="14.33203125" style="126" customWidth="1"/>
    <col min="4623" max="4862" width="8.88671875" style="126"/>
    <col min="4863" max="4863" width="3.88671875" style="126" customWidth="1"/>
    <col min="4864" max="4864" width="9.6640625" style="126" customWidth="1"/>
    <col min="4865" max="4865" width="56.6640625" style="126" customWidth="1"/>
    <col min="4866" max="4866" width="8.44140625" style="126" customWidth="1"/>
    <col min="4867" max="4867" width="9.44140625" style="126" customWidth="1"/>
    <col min="4868" max="4868" width="10.109375" style="126" customWidth="1"/>
    <col min="4869" max="4869" width="11.33203125" style="126" bestFit="1" customWidth="1"/>
    <col min="4870" max="4870" width="13.5546875" style="126" bestFit="1" customWidth="1"/>
    <col min="4871" max="4871" width="10.33203125" style="126" bestFit="1" customWidth="1"/>
    <col min="4872" max="4872" width="13.5546875" style="126" bestFit="1" customWidth="1"/>
    <col min="4873" max="4873" width="8.88671875" style="126" customWidth="1"/>
    <col min="4874" max="4874" width="11.33203125" style="126" customWidth="1"/>
    <col min="4875" max="4875" width="14.88671875" style="126" customWidth="1"/>
    <col min="4876" max="4876" width="11.33203125" style="126" customWidth="1"/>
    <col min="4877" max="4877" width="14.33203125" style="126" bestFit="1" customWidth="1"/>
    <col min="4878" max="4878" width="14.33203125" style="126" customWidth="1"/>
    <col min="4879" max="5118" width="8.88671875" style="126"/>
    <col min="5119" max="5119" width="3.88671875" style="126" customWidth="1"/>
    <col min="5120" max="5120" width="9.6640625" style="126" customWidth="1"/>
    <col min="5121" max="5121" width="56.6640625" style="126" customWidth="1"/>
    <col min="5122" max="5122" width="8.44140625" style="126" customWidth="1"/>
    <col min="5123" max="5123" width="9.44140625" style="126" customWidth="1"/>
    <col min="5124" max="5124" width="10.109375" style="126" customWidth="1"/>
    <col min="5125" max="5125" width="11.33203125" style="126" bestFit="1" customWidth="1"/>
    <col min="5126" max="5126" width="13.5546875" style="126" bestFit="1" customWidth="1"/>
    <col min="5127" max="5127" width="10.33203125" style="126" bestFit="1" customWidth="1"/>
    <col min="5128" max="5128" width="13.5546875" style="126" bestFit="1" customWidth="1"/>
    <col min="5129" max="5129" width="8.88671875" style="126" customWidth="1"/>
    <col min="5130" max="5130" width="11.33203125" style="126" customWidth="1"/>
    <col min="5131" max="5131" width="14.88671875" style="126" customWidth="1"/>
    <col min="5132" max="5132" width="11.33203125" style="126" customWidth="1"/>
    <col min="5133" max="5133" width="14.33203125" style="126" bestFit="1" customWidth="1"/>
    <col min="5134" max="5134" width="14.33203125" style="126" customWidth="1"/>
    <col min="5135" max="5374" width="8.88671875" style="126"/>
    <col min="5375" max="5375" width="3.88671875" style="126" customWidth="1"/>
    <col min="5376" max="5376" width="9.6640625" style="126" customWidth="1"/>
    <col min="5377" max="5377" width="56.6640625" style="126" customWidth="1"/>
    <col min="5378" max="5378" width="8.44140625" style="126" customWidth="1"/>
    <col min="5379" max="5379" width="9.44140625" style="126" customWidth="1"/>
    <col min="5380" max="5380" width="10.109375" style="126" customWidth="1"/>
    <col min="5381" max="5381" width="11.33203125" style="126" bestFit="1" customWidth="1"/>
    <col min="5382" max="5382" width="13.5546875" style="126" bestFit="1" customWidth="1"/>
    <col min="5383" max="5383" width="10.33203125" style="126" bestFit="1" customWidth="1"/>
    <col min="5384" max="5384" width="13.5546875" style="126" bestFit="1" customWidth="1"/>
    <col min="5385" max="5385" width="8.88671875" style="126" customWidth="1"/>
    <col min="5386" max="5386" width="11.33203125" style="126" customWidth="1"/>
    <col min="5387" max="5387" width="14.88671875" style="126" customWidth="1"/>
    <col min="5388" max="5388" width="11.33203125" style="126" customWidth="1"/>
    <col min="5389" max="5389" width="14.33203125" style="126" bestFit="1" customWidth="1"/>
    <col min="5390" max="5390" width="14.33203125" style="126" customWidth="1"/>
    <col min="5391" max="5630" width="8.88671875" style="126"/>
    <col min="5631" max="5631" width="3.88671875" style="126" customWidth="1"/>
    <col min="5632" max="5632" width="9.6640625" style="126" customWidth="1"/>
    <col min="5633" max="5633" width="56.6640625" style="126" customWidth="1"/>
    <col min="5634" max="5634" width="8.44140625" style="126" customWidth="1"/>
    <col min="5635" max="5635" width="9.44140625" style="126" customWidth="1"/>
    <col min="5636" max="5636" width="10.109375" style="126" customWidth="1"/>
    <col min="5637" max="5637" width="11.33203125" style="126" bestFit="1" customWidth="1"/>
    <col min="5638" max="5638" width="13.5546875" style="126" bestFit="1" customWidth="1"/>
    <col min="5639" max="5639" width="10.33203125" style="126" bestFit="1" customWidth="1"/>
    <col min="5640" max="5640" width="13.5546875" style="126" bestFit="1" customWidth="1"/>
    <col min="5641" max="5641" width="8.88671875" style="126" customWidth="1"/>
    <col min="5642" max="5642" width="11.33203125" style="126" customWidth="1"/>
    <col min="5643" max="5643" width="14.88671875" style="126" customWidth="1"/>
    <col min="5644" max="5644" width="11.33203125" style="126" customWidth="1"/>
    <col min="5645" max="5645" width="14.33203125" style="126" bestFit="1" customWidth="1"/>
    <col min="5646" max="5646" width="14.33203125" style="126" customWidth="1"/>
    <col min="5647" max="5886" width="8.88671875" style="126"/>
    <col min="5887" max="5887" width="3.88671875" style="126" customWidth="1"/>
    <col min="5888" max="5888" width="9.6640625" style="126" customWidth="1"/>
    <col min="5889" max="5889" width="56.6640625" style="126" customWidth="1"/>
    <col min="5890" max="5890" width="8.44140625" style="126" customWidth="1"/>
    <col min="5891" max="5891" width="9.44140625" style="126" customWidth="1"/>
    <col min="5892" max="5892" width="10.109375" style="126" customWidth="1"/>
    <col min="5893" max="5893" width="11.33203125" style="126" bestFit="1" customWidth="1"/>
    <col min="5894" max="5894" width="13.5546875" style="126" bestFit="1" customWidth="1"/>
    <col min="5895" max="5895" width="10.33203125" style="126" bestFit="1" customWidth="1"/>
    <col min="5896" max="5896" width="13.5546875" style="126" bestFit="1" customWidth="1"/>
    <col min="5897" max="5897" width="8.88671875" style="126" customWidth="1"/>
    <col min="5898" max="5898" width="11.33203125" style="126" customWidth="1"/>
    <col min="5899" max="5899" width="14.88671875" style="126" customWidth="1"/>
    <col min="5900" max="5900" width="11.33203125" style="126" customWidth="1"/>
    <col min="5901" max="5901" width="14.33203125" style="126" bestFit="1" customWidth="1"/>
    <col min="5902" max="5902" width="14.33203125" style="126" customWidth="1"/>
    <col min="5903" max="6142" width="8.88671875" style="126"/>
    <col min="6143" max="6143" width="3.88671875" style="126" customWidth="1"/>
    <col min="6144" max="6144" width="9.6640625" style="126" customWidth="1"/>
    <col min="6145" max="6145" width="56.6640625" style="126" customWidth="1"/>
    <col min="6146" max="6146" width="8.44140625" style="126" customWidth="1"/>
    <col min="6147" max="6147" width="9.44140625" style="126" customWidth="1"/>
    <col min="6148" max="6148" width="10.109375" style="126" customWidth="1"/>
    <col min="6149" max="6149" width="11.33203125" style="126" bestFit="1" customWidth="1"/>
    <col min="6150" max="6150" width="13.5546875" style="126" bestFit="1" customWidth="1"/>
    <col min="6151" max="6151" width="10.33203125" style="126" bestFit="1" customWidth="1"/>
    <col min="6152" max="6152" width="13.5546875" style="126" bestFit="1" customWidth="1"/>
    <col min="6153" max="6153" width="8.88671875" style="126" customWidth="1"/>
    <col min="6154" max="6154" width="11.33203125" style="126" customWidth="1"/>
    <col min="6155" max="6155" width="14.88671875" style="126" customWidth="1"/>
    <col min="6156" max="6156" width="11.33203125" style="126" customWidth="1"/>
    <col min="6157" max="6157" width="14.33203125" style="126" bestFit="1" customWidth="1"/>
    <col min="6158" max="6158" width="14.33203125" style="126" customWidth="1"/>
    <col min="6159" max="6398" width="8.88671875" style="126"/>
    <col min="6399" max="6399" width="3.88671875" style="126" customWidth="1"/>
    <col min="6400" max="6400" width="9.6640625" style="126" customWidth="1"/>
    <col min="6401" max="6401" width="56.6640625" style="126" customWidth="1"/>
    <col min="6402" max="6402" width="8.44140625" style="126" customWidth="1"/>
    <col min="6403" max="6403" width="9.44140625" style="126" customWidth="1"/>
    <col min="6404" max="6404" width="10.109375" style="126" customWidth="1"/>
    <col min="6405" max="6405" width="11.33203125" style="126" bestFit="1" customWidth="1"/>
    <col min="6406" max="6406" width="13.5546875" style="126" bestFit="1" customWidth="1"/>
    <col min="6407" max="6407" width="10.33203125" style="126" bestFit="1" customWidth="1"/>
    <col min="6408" max="6408" width="13.5546875" style="126" bestFit="1" customWidth="1"/>
    <col min="6409" max="6409" width="8.88671875" style="126" customWidth="1"/>
    <col min="6410" max="6410" width="11.33203125" style="126" customWidth="1"/>
    <col min="6411" max="6411" width="14.88671875" style="126" customWidth="1"/>
    <col min="6412" max="6412" width="11.33203125" style="126" customWidth="1"/>
    <col min="6413" max="6413" width="14.33203125" style="126" bestFit="1" customWidth="1"/>
    <col min="6414" max="6414" width="14.33203125" style="126" customWidth="1"/>
    <col min="6415" max="6654" width="8.88671875" style="126"/>
    <col min="6655" max="6655" width="3.88671875" style="126" customWidth="1"/>
    <col min="6656" max="6656" width="9.6640625" style="126" customWidth="1"/>
    <col min="6657" max="6657" width="56.6640625" style="126" customWidth="1"/>
    <col min="6658" max="6658" width="8.44140625" style="126" customWidth="1"/>
    <col min="6659" max="6659" width="9.44140625" style="126" customWidth="1"/>
    <col min="6660" max="6660" width="10.109375" style="126" customWidth="1"/>
    <col min="6661" max="6661" width="11.33203125" style="126" bestFit="1" customWidth="1"/>
    <col min="6662" max="6662" width="13.5546875" style="126" bestFit="1" customWidth="1"/>
    <col min="6663" max="6663" width="10.33203125" style="126" bestFit="1" customWidth="1"/>
    <col min="6664" max="6664" width="13.5546875" style="126" bestFit="1" customWidth="1"/>
    <col min="6665" max="6665" width="8.88671875" style="126" customWidth="1"/>
    <col min="6666" max="6666" width="11.33203125" style="126" customWidth="1"/>
    <col min="6667" max="6667" width="14.88671875" style="126" customWidth="1"/>
    <col min="6668" max="6668" width="11.33203125" style="126" customWidth="1"/>
    <col min="6669" max="6669" width="14.33203125" style="126" bestFit="1" customWidth="1"/>
    <col min="6670" max="6670" width="14.33203125" style="126" customWidth="1"/>
    <col min="6671" max="6910" width="8.88671875" style="126"/>
    <col min="6911" max="6911" width="3.88671875" style="126" customWidth="1"/>
    <col min="6912" max="6912" width="9.6640625" style="126" customWidth="1"/>
    <col min="6913" max="6913" width="56.6640625" style="126" customWidth="1"/>
    <col min="6914" max="6914" width="8.44140625" style="126" customWidth="1"/>
    <col min="6915" max="6915" width="9.44140625" style="126" customWidth="1"/>
    <col min="6916" max="6916" width="10.109375" style="126" customWidth="1"/>
    <col min="6917" max="6917" width="11.33203125" style="126" bestFit="1" customWidth="1"/>
    <col min="6918" max="6918" width="13.5546875" style="126" bestFit="1" customWidth="1"/>
    <col min="6919" max="6919" width="10.33203125" style="126" bestFit="1" customWidth="1"/>
    <col min="6920" max="6920" width="13.5546875" style="126" bestFit="1" customWidth="1"/>
    <col min="6921" max="6921" width="8.88671875" style="126" customWidth="1"/>
    <col min="6922" max="6922" width="11.33203125" style="126" customWidth="1"/>
    <col min="6923" max="6923" width="14.88671875" style="126" customWidth="1"/>
    <col min="6924" max="6924" width="11.33203125" style="126" customWidth="1"/>
    <col min="6925" max="6925" width="14.33203125" style="126" bestFit="1" customWidth="1"/>
    <col min="6926" max="6926" width="14.33203125" style="126" customWidth="1"/>
    <col min="6927" max="7166" width="8.88671875" style="126"/>
    <col min="7167" max="7167" width="3.88671875" style="126" customWidth="1"/>
    <col min="7168" max="7168" width="9.6640625" style="126" customWidth="1"/>
    <col min="7169" max="7169" width="56.6640625" style="126" customWidth="1"/>
    <col min="7170" max="7170" width="8.44140625" style="126" customWidth="1"/>
    <col min="7171" max="7171" width="9.44140625" style="126" customWidth="1"/>
    <col min="7172" max="7172" width="10.109375" style="126" customWidth="1"/>
    <col min="7173" max="7173" width="11.33203125" style="126" bestFit="1" customWidth="1"/>
    <col min="7174" max="7174" width="13.5546875" style="126" bestFit="1" customWidth="1"/>
    <col min="7175" max="7175" width="10.33203125" style="126" bestFit="1" customWidth="1"/>
    <col min="7176" max="7176" width="13.5546875" style="126" bestFit="1" customWidth="1"/>
    <col min="7177" max="7177" width="8.88671875" style="126" customWidth="1"/>
    <col min="7178" max="7178" width="11.33203125" style="126" customWidth="1"/>
    <col min="7179" max="7179" width="14.88671875" style="126" customWidth="1"/>
    <col min="7180" max="7180" width="11.33203125" style="126" customWidth="1"/>
    <col min="7181" max="7181" width="14.33203125" style="126" bestFit="1" customWidth="1"/>
    <col min="7182" max="7182" width="14.33203125" style="126" customWidth="1"/>
    <col min="7183" max="7422" width="8.88671875" style="126"/>
    <col min="7423" max="7423" width="3.88671875" style="126" customWidth="1"/>
    <col min="7424" max="7424" width="9.6640625" style="126" customWidth="1"/>
    <col min="7425" max="7425" width="56.6640625" style="126" customWidth="1"/>
    <col min="7426" max="7426" width="8.44140625" style="126" customWidth="1"/>
    <col min="7427" max="7427" width="9.44140625" style="126" customWidth="1"/>
    <col min="7428" max="7428" width="10.109375" style="126" customWidth="1"/>
    <col min="7429" max="7429" width="11.33203125" style="126" bestFit="1" customWidth="1"/>
    <col min="7430" max="7430" width="13.5546875" style="126" bestFit="1" customWidth="1"/>
    <col min="7431" max="7431" width="10.33203125" style="126" bestFit="1" customWidth="1"/>
    <col min="7432" max="7432" width="13.5546875" style="126" bestFit="1" customWidth="1"/>
    <col min="7433" max="7433" width="8.88671875" style="126" customWidth="1"/>
    <col min="7434" max="7434" width="11.33203125" style="126" customWidth="1"/>
    <col min="7435" max="7435" width="14.88671875" style="126" customWidth="1"/>
    <col min="7436" max="7436" width="11.33203125" style="126" customWidth="1"/>
    <col min="7437" max="7437" width="14.33203125" style="126" bestFit="1" customWidth="1"/>
    <col min="7438" max="7438" width="14.33203125" style="126" customWidth="1"/>
    <col min="7439" max="7678" width="8.88671875" style="126"/>
    <col min="7679" max="7679" width="3.88671875" style="126" customWidth="1"/>
    <col min="7680" max="7680" width="9.6640625" style="126" customWidth="1"/>
    <col min="7681" max="7681" width="56.6640625" style="126" customWidth="1"/>
    <col min="7682" max="7682" width="8.44140625" style="126" customWidth="1"/>
    <col min="7683" max="7683" width="9.44140625" style="126" customWidth="1"/>
    <col min="7684" max="7684" width="10.109375" style="126" customWidth="1"/>
    <col min="7685" max="7685" width="11.33203125" style="126" bestFit="1" customWidth="1"/>
    <col min="7686" max="7686" width="13.5546875" style="126" bestFit="1" customWidth="1"/>
    <col min="7687" max="7687" width="10.33203125" style="126" bestFit="1" customWidth="1"/>
    <col min="7688" max="7688" width="13.5546875" style="126" bestFit="1" customWidth="1"/>
    <col min="7689" max="7689" width="8.88671875" style="126" customWidth="1"/>
    <col min="7690" max="7690" width="11.33203125" style="126" customWidth="1"/>
    <col min="7691" max="7691" width="14.88671875" style="126" customWidth="1"/>
    <col min="7692" max="7692" width="11.33203125" style="126" customWidth="1"/>
    <col min="7693" max="7693" width="14.33203125" style="126" bestFit="1" customWidth="1"/>
    <col min="7694" max="7694" width="14.33203125" style="126" customWidth="1"/>
    <col min="7695" max="7934" width="8.88671875" style="126"/>
    <col min="7935" max="7935" width="3.88671875" style="126" customWidth="1"/>
    <col min="7936" max="7936" width="9.6640625" style="126" customWidth="1"/>
    <col min="7937" max="7937" width="56.6640625" style="126" customWidth="1"/>
    <col min="7938" max="7938" width="8.44140625" style="126" customWidth="1"/>
    <col min="7939" max="7939" width="9.44140625" style="126" customWidth="1"/>
    <col min="7940" max="7940" width="10.109375" style="126" customWidth="1"/>
    <col min="7941" max="7941" width="11.33203125" style="126" bestFit="1" customWidth="1"/>
    <col min="7942" max="7942" width="13.5546875" style="126" bestFit="1" customWidth="1"/>
    <col min="7943" max="7943" width="10.33203125" style="126" bestFit="1" customWidth="1"/>
    <col min="7944" max="7944" width="13.5546875" style="126" bestFit="1" customWidth="1"/>
    <col min="7945" max="7945" width="8.88671875" style="126" customWidth="1"/>
    <col min="7946" max="7946" width="11.33203125" style="126" customWidth="1"/>
    <col min="7947" max="7947" width="14.88671875" style="126" customWidth="1"/>
    <col min="7948" max="7948" width="11.33203125" style="126" customWidth="1"/>
    <col min="7949" max="7949" width="14.33203125" style="126" bestFit="1" customWidth="1"/>
    <col min="7950" max="7950" width="14.33203125" style="126" customWidth="1"/>
    <col min="7951" max="8190" width="8.88671875" style="126"/>
    <col min="8191" max="8191" width="3.88671875" style="126" customWidth="1"/>
    <col min="8192" max="8192" width="9.6640625" style="126" customWidth="1"/>
    <col min="8193" max="8193" width="56.6640625" style="126" customWidth="1"/>
    <col min="8194" max="8194" width="8.44140625" style="126" customWidth="1"/>
    <col min="8195" max="8195" width="9.44140625" style="126" customWidth="1"/>
    <col min="8196" max="8196" width="10.109375" style="126" customWidth="1"/>
    <col min="8197" max="8197" width="11.33203125" style="126" bestFit="1" customWidth="1"/>
    <col min="8198" max="8198" width="13.5546875" style="126" bestFit="1" customWidth="1"/>
    <col min="8199" max="8199" width="10.33203125" style="126" bestFit="1" customWidth="1"/>
    <col min="8200" max="8200" width="13.5546875" style="126" bestFit="1" customWidth="1"/>
    <col min="8201" max="8201" width="8.88671875" style="126" customWidth="1"/>
    <col min="8202" max="8202" width="11.33203125" style="126" customWidth="1"/>
    <col min="8203" max="8203" width="14.88671875" style="126" customWidth="1"/>
    <col min="8204" max="8204" width="11.33203125" style="126" customWidth="1"/>
    <col min="8205" max="8205" width="14.33203125" style="126" bestFit="1" customWidth="1"/>
    <col min="8206" max="8206" width="14.33203125" style="126" customWidth="1"/>
    <col min="8207" max="8446" width="8.88671875" style="126"/>
    <col min="8447" max="8447" width="3.88671875" style="126" customWidth="1"/>
    <col min="8448" max="8448" width="9.6640625" style="126" customWidth="1"/>
    <col min="8449" max="8449" width="56.6640625" style="126" customWidth="1"/>
    <col min="8450" max="8450" width="8.44140625" style="126" customWidth="1"/>
    <col min="8451" max="8451" width="9.44140625" style="126" customWidth="1"/>
    <col min="8452" max="8452" width="10.109375" style="126" customWidth="1"/>
    <col min="8453" max="8453" width="11.33203125" style="126" bestFit="1" customWidth="1"/>
    <col min="8454" max="8454" width="13.5546875" style="126" bestFit="1" customWidth="1"/>
    <col min="8455" max="8455" width="10.33203125" style="126" bestFit="1" customWidth="1"/>
    <col min="8456" max="8456" width="13.5546875" style="126" bestFit="1" customWidth="1"/>
    <col min="8457" max="8457" width="8.88671875" style="126" customWidth="1"/>
    <col min="8458" max="8458" width="11.33203125" style="126" customWidth="1"/>
    <col min="8459" max="8459" width="14.88671875" style="126" customWidth="1"/>
    <col min="8460" max="8460" width="11.33203125" style="126" customWidth="1"/>
    <col min="8461" max="8461" width="14.33203125" style="126" bestFit="1" customWidth="1"/>
    <col min="8462" max="8462" width="14.33203125" style="126" customWidth="1"/>
    <col min="8463" max="8702" width="8.88671875" style="126"/>
    <col min="8703" max="8703" width="3.88671875" style="126" customWidth="1"/>
    <col min="8704" max="8704" width="9.6640625" style="126" customWidth="1"/>
    <col min="8705" max="8705" width="56.6640625" style="126" customWidth="1"/>
    <col min="8706" max="8706" width="8.44140625" style="126" customWidth="1"/>
    <col min="8707" max="8707" width="9.44140625" style="126" customWidth="1"/>
    <col min="8708" max="8708" width="10.109375" style="126" customWidth="1"/>
    <col min="8709" max="8709" width="11.33203125" style="126" bestFit="1" customWidth="1"/>
    <col min="8710" max="8710" width="13.5546875" style="126" bestFit="1" customWidth="1"/>
    <col min="8711" max="8711" width="10.33203125" style="126" bestFit="1" customWidth="1"/>
    <col min="8712" max="8712" width="13.5546875" style="126" bestFit="1" customWidth="1"/>
    <col min="8713" max="8713" width="8.88671875" style="126" customWidth="1"/>
    <col min="8714" max="8714" width="11.33203125" style="126" customWidth="1"/>
    <col min="8715" max="8715" width="14.88671875" style="126" customWidth="1"/>
    <col min="8716" max="8716" width="11.33203125" style="126" customWidth="1"/>
    <col min="8717" max="8717" width="14.33203125" style="126" bestFit="1" customWidth="1"/>
    <col min="8718" max="8718" width="14.33203125" style="126" customWidth="1"/>
    <col min="8719" max="8958" width="8.88671875" style="126"/>
    <col min="8959" max="8959" width="3.88671875" style="126" customWidth="1"/>
    <col min="8960" max="8960" width="9.6640625" style="126" customWidth="1"/>
    <col min="8961" max="8961" width="56.6640625" style="126" customWidth="1"/>
    <col min="8962" max="8962" width="8.44140625" style="126" customWidth="1"/>
    <col min="8963" max="8963" width="9.44140625" style="126" customWidth="1"/>
    <col min="8964" max="8964" width="10.109375" style="126" customWidth="1"/>
    <col min="8965" max="8965" width="11.33203125" style="126" bestFit="1" customWidth="1"/>
    <col min="8966" max="8966" width="13.5546875" style="126" bestFit="1" customWidth="1"/>
    <col min="8967" max="8967" width="10.33203125" style="126" bestFit="1" customWidth="1"/>
    <col min="8968" max="8968" width="13.5546875" style="126" bestFit="1" customWidth="1"/>
    <col min="8969" max="8969" width="8.88671875" style="126" customWidth="1"/>
    <col min="8970" max="8970" width="11.33203125" style="126" customWidth="1"/>
    <col min="8971" max="8971" width="14.88671875" style="126" customWidth="1"/>
    <col min="8972" max="8972" width="11.33203125" style="126" customWidth="1"/>
    <col min="8973" max="8973" width="14.33203125" style="126" bestFit="1" customWidth="1"/>
    <col min="8974" max="8974" width="14.33203125" style="126" customWidth="1"/>
    <col min="8975" max="9214" width="8.88671875" style="126"/>
    <col min="9215" max="9215" width="3.88671875" style="126" customWidth="1"/>
    <col min="9216" max="9216" width="9.6640625" style="126" customWidth="1"/>
    <col min="9217" max="9217" width="56.6640625" style="126" customWidth="1"/>
    <col min="9218" max="9218" width="8.44140625" style="126" customWidth="1"/>
    <col min="9219" max="9219" width="9.44140625" style="126" customWidth="1"/>
    <col min="9220" max="9220" width="10.109375" style="126" customWidth="1"/>
    <col min="9221" max="9221" width="11.33203125" style="126" bestFit="1" customWidth="1"/>
    <col min="9222" max="9222" width="13.5546875" style="126" bestFit="1" customWidth="1"/>
    <col min="9223" max="9223" width="10.33203125" style="126" bestFit="1" customWidth="1"/>
    <col min="9224" max="9224" width="13.5546875" style="126" bestFit="1" customWidth="1"/>
    <col min="9225" max="9225" width="8.88671875" style="126" customWidth="1"/>
    <col min="9226" max="9226" width="11.33203125" style="126" customWidth="1"/>
    <col min="9227" max="9227" width="14.88671875" style="126" customWidth="1"/>
    <col min="9228" max="9228" width="11.33203125" style="126" customWidth="1"/>
    <col min="9229" max="9229" width="14.33203125" style="126" bestFit="1" customWidth="1"/>
    <col min="9230" max="9230" width="14.33203125" style="126" customWidth="1"/>
    <col min="9231" max="9470" width="8.88671875" style="126"/>
    <col min="9471" max="9471" width="3.88671875" style="126" customWidth="1"/>
    <col min="9472" max="9472" width="9.6640625" style="126" customWidth="1"/>
    <col min="9473" max="9473" width="56.6640625" style="126" customWidth="1"/>
    <col min="9474" max="9474" width="8.44140625" style="126" customWidth="1"/>
    <col min="9475" max="9475" width="9.44140625" style="126" customWidth="1"/>
    <col min="9476" max="9476" width="10.109375" style="126" customWidth="1"/>
    <col min="9477" max="9477" width="11.33203125" style="126" bestFit="1" customWidth="1"/>
    <col min="9478" max="9478" width="13.5546875" style="126" bestFit="1" customWidth="1"/>
    <col min="9479" max="9479" width="10.33203125" style="126" bestFit="1" customWidth="1"/>
    <col min="9480" max="9480" width="13.5546875" style="126" bestFit="1" customWidth="1"/>
    <col min="9481" max="9481" width="8.88671875" style="126" customWidth="1"/>
    <col min="9482" max="9482" width="11.33203125" style="126" customWidth="1"/>
    <col min="9483" max="9483" width="14.88671875" style="126" customWidth="1"/>
    <col min="9484" max="9484" width="11.33203125" style="126" customWidth="1"/>
    <col min="9485" max="9485" width="14.33203125" style="126" bestFit="1" customWidth="1"/>
    <col min="9486" max="9486" width="14.33203125" style="126" customWidth="1"/>
    <col min="9487" max="9726" width="8.88671875" style="126"/>
    <col min="9727" max="9727" width="3.88671875" style="126" customWidth="1"/>
    <col min="9728" max="9728" width="9.6640625" style="126" customWidth="1"/>
    <col min="9729" max="9729" width="56.6640625" style="126" customWidth="1"/>
    <col min="9730" max="9730" width="8.44140625" style="126" customWidth="1"/>
    <col min="9731" max="9731" width="9.44140625" style="126" customWidth="1"/>
    <col min="9732" max="9732" width="10.109375" style="126" customWidth="1"/>
    <col min="9733" max="9733" width="11.33203125" style="126" bestFit="1" customWidth="1"/>
    <col min="9734" max="9734" width="13.5546875" style="126" bestFit="1" customWidth="1"/>
    <col min="9735" max="9735" width="10.33203125" style="126" bestFit="1" customWidth="1"/>
    <col min="9736" max="9736" width="13.5546875" style="126" bestFit="1" customWidth="1"/>
    <col min="9737" max="9737" width="8.88671875" style="126" customWidth="1"/>
    <col min="9738" max="9738" width="11.33203125" style="126" customWidth="1"/>
    <col min="9739" max="9739" width="14.88671875" style="126" customWidth="1"/>
    <col min="9740" max="9740" width="11.33203125" style="126" customWidth="1"/>
    <col min="9741" max="9741" width="14.33203125" style="126" bestFit="1" customWidth="1"/>
    <col min="9742" max="9742" width="14.33203125" style="126" customWidth="1"/>
    <col min="9743" max="9982" width="8.88671875" style="126"/>
    <col min="9983" max="9983" width="3.88671875" style="126" customWidth="1"/>
    <col min="9984" max="9984" width="9.6640625" style="126" customWidth="1"/>
    <col min="9985" max="9985" width="56.6640625" style="126" customWidth="1"/>
    <col min="9986" max="9986" width="8.44140625" style="126" customWidth="1"/>
    <col min="9987" max="9987" width="9.44140625" style="126" customWidth="1"/>
    <col min="9988" max="9988" width="10.109375" style="126" customWidth="1"/>
    <col min="9989" max="9989" width="11.33203125" style="126" bestFit="1" customWidth="1"/>
    <col min="9990" max="9990" width="13.5546875" style="126" bestFit="1" customWidth="1"/>
    <col min="9991" max="9991" width="10.33203125" style="126" bestFit="1" customWidth="1"/>
    <col min="9992" max="9992" width="13.5546875" style="126" bestFit="1" customWidth="1"/>
    <col min="9993" max="9993" width="8.88671875" style="126" customWidth="1"/>
    <col min="9994" max="9994" width="11.33203125" style="126" customWidth="1"/>
    <col min="9995" max="9995" width="14.88671875" style="126" customWidth="1"/>
    <col min="9996" max="9996" width="11.33203125" style="126" customWidth="1"/>
    <col min="9997" max="9997" width="14.33203125" style="126" bestFit="1" customWidth="1"/>
    <col min="9998" max="9998" width="14.33203125" style="126" customWidth="1"/>
    <col min="9999" max="10238" width="8.88671875" style="126"/>
    <col min="10239" max="10239" width="3.88671875" style="126" customWidth="1"/>
    <col min="10240" max="10240" width="9.6640625" style="126" customWidth="1"/>
    <col min="10241" max="10241" width="56.6640625" style="126" customWidth="1"/>
    <col min="10242" max="10242" width="8.44140625" style="126" customWidth="1"/>
    <col min="10243" max="10243" width="9.44140625" style="126" customWidth="1"/>
    <col min="10244" max="10244" width="10.109375" style="126" customWidth="1"/>
    <col min="10245" max="10245" width="11.33203125" style="126" bestFit="1" customWidth="1"/>
    <col min="10246" max="10246" width="13.5546875" style="126" bestFit="1" customWidth="1"/>
    <col min="10247" max="10247" width="10.33203125" style="126" bestFit="1" customWidth="1"/>
    <col min="10248" max="10248" width="13.5546875" style="126" bestFit="1" customWidth="1"/>
    <col min="10249" max="10249" width="8.88671875" style="126" customWidth="1"/>
    <col min="10250" max="10250" width="11.33203125" style="126" customWidth="1"/>
    <col min="10251" max="10251" width="14.88671875" style="126" customWidth="1"/>
    <col min="10252" max="10252" width="11.33203125" style="126" customWidth="1"/>
    <col min="10253" max="10253" width="14.33203125" style="126" bestFit="1" customWidth="1"/>
    <col min="10254" max="10254" width="14.33203125" style="126" customWidth="1"/>
    <col min="10255" max="10494" width="8.88671875" style="126"/>
    <col min="10495" max="10495" width="3.88671875" style="126" customWidth="1"/>
    <col min="10496" max="10496" width="9.6640625" style="126" customWidth="1"/>
    <col min="10497" max="10497" width="56.6640625" style="126" customWidth="1"/>
    <col min="10498" max="10498" width="8.44140625" style="126" customWidth="1"/>
    <col min="10499" max="10499" width="9.44140625" style="126" customWidth="1"/>
    <col min="10500" max="10500" width="10.109375" style="126" customWidth="1"/>
    <col min="10501" max="10501" width="11.33203125" style="126" bestFit="1" customWidth="1"/>
    <col min="10502" max="10502" width="13.5546875" style="126" bestFit="1" customWidth="1"/>
    <col min="10503" max="10503" width="10.33203125" style="126" bestFit="1" customWidth="1"/>
    <col min="10504" max="10504" width="13.5546875" style="126" bestFit="1" customWidth="1"/>
    <col min="10505" max="10505" width="8.88671875" style="126" customWidth="1"/>
    <col min="10506" max="10506" width="11.33203125" style="126" customWidth="1"/>
    <col min="10507" max="10507" width="14.88671875" style="126" customWidth="1"/>
    <col min="10508" max="10508" width="11.33203125" style="126" customWidth="1"/>
    <col min="10509" max="10509" width="14.33203125" style="126" bestFit="1" customWidth="1"/>
    <col min="10510" max="10510" width="14.33203125" style="126" customWidth="1"/>
    <col min="10511" max="10750" width="8.88671875" style="126"/>
    <col min="10751" max="10751" width="3.88671875" style="126" customWidth="1"/>
    <col min="10752" max="10752" width="9.6640625" style="126" customWidth="1"/>
    <col min="10753" max="10753" width="56.6640625" style="126" customWidth="1"/>
    <col min="10754" max="10754" width="8.44140625" style="126" customWidth="1"/>
    <col min="10755" max="10755" width="9.44140625" style="126" customWidth="1"/>
    <col min="10756" max="10756" width="10.109375" style="126" customWidth="1"/>
    <col min="10757" max="10757" width="11.33203125" style="126" bestFit="1" customWidth="1"/>
    <col min="10758" max="10758" width="13.5546875" style="126" bestFit="1" customWidth="1"/>
    <col min="10759" max="10759" width="10.33203125" style="126" bestFit="1" customWidth="1"/>
    <col min="10760" max="10760" width="13.5546875" style="126" bestFit="1" customWidth="1"/>
    <col min="10761" max="10761" width="8.88671875" style="126" customWidth="1"/>
    <col min="10762" max="10762" width="11.33203125" style="126" customWidth="1"/>
    <col min="10763" max="10763" width="14.88671875" style="126" customWidth="1"/>
    <col min="10764" max="10764" width="11.33203125" style="126" customWidth="1"/>
    <col min="10765" max="10765" width="14.33203125" style="126" bestFit="1" customWidth="1"/>
    <col min="10766" max="10766" width="14.33203125" style="126" customWidth="1"/>
    <col min="10767" max="11006" width="8.88671875" style="126"/>
    <col min="11007" max="11007" width="3.88671875" style="126" customWidth="1"/>
    <col min="11008" max="11008" width="9.6640625" style="126" customWidth="1"/>
    <col min="11009" max="11009" width="56.6640625" style="126" customWidth="1"/>
    <col min="11010" max="11010" width="8.44140625" style="126" customWidth="1"/>
    <col min="11011" max="11011" width="9.44140625" style="126" customWidth="1"/>
    <col min="11012" max="11012" width="10.109375" style="126" customWidth="1"/>
    <col min="11013" max="11013" width="11.33203125" style="126" bestFit="1" customWidth="1"/>
    <col min="11014" max="11014" width="13.5546875" style="126" bestFit="1" customWidth="1"/>
    <col min="11015" max="11015" width="10.33203125" style="126" bestFit="1" customWidth="1"/>
    <col min="11016" max="11016" width="13.5546875" style="126" bestFit="1" customWidth="1"/>
    <col min="11017" max="11017" width="8.88671875" style="126" customWidth="1"/>
    <col min="11018" max="11018" width="11.33203125" style="126" customWidth="1"/>
    <col min="11019" max="11019" width="14.88671875" style="126" customWidth="1"/>
    <col min="11020" max="11020" width="11.33203125" style="126" customWidth="1"/>
    <col min="11021" max="11021" width="14.33203125" style="126" bestFit="1" customWidth="1"/>
    <col min="11022" max="11022" width="14.33203125" style="126" customWidth="1"/>
    <col min="11023" max="11262" width="8.88671875" style="126"/>
    <col min="11263" max="11263" width="3.88671875" style="126" customWidth="1"/>
    <col min="11264" max="11264" width="9.6640625" style="126" customWidth="1"/>
    <col min="11265" max="11265" width="56.6640625" style="126" customWidth="1"/>
    <col min="11266" max="11266" width="8.44140625" style="126" customWidth="1"/>
    <col min="11267" max="11267" width="9.44140625" style="126" customWidth="1"/>
    <col min="11268" max="11268" width="10.109375" style="126" customWidth="1"/>
    <col min="11269" max="11269" width="11.33203125" style="126" bestFit="1" customWidth="1"/>
    <col min="11270" max="11270" width="13.5546875" style="126" bestFit="1" customWidth="1"/>
    <col min="11271" max="11271" width="10.33203125" style="126" bestFit="1" customWidth="1"/>
    <col min="11272" max="11272" width="13.5546875" style="126" bestFit="1" customWidth="1"/>
    <col min="11273" max="11273" width="8.88671875" style="126" customWidth="1"/>
    <col min="11274" max="11274" width="11.33203125" style="126" customWidth="1"/>
    <col min="11275" max="11275" width="14.88671875" style="126" customWidth="1"/>
    <col min="11276" max="11276" width="11.33203125" style="126" customWidth="1"/>
    <col min="11277" max="11277" width="14.33203125" style="126" bestFit="1" customWidth="1"/>
    <col min="11278" max="11278" width="14.33203125" style="126" customWidth="1"/>
    <col min="11279" max="11518" width="8.88671875" style="126"/>
    <col min="11519" max="11519" width="3.88671875" style="126" customWidth="1"/>
    <col min="11520" max="11520" width="9.6640625" style="126" customWidth="1"/>
    <col min="11521" max="11521" width="56.6640625" style="126" customWidth="1"/>
    <col min="11522" max="11522" width="8.44140625" style="126" customWidth="1"/>
    <col min="11523" max="11523" width="9.44140625" style="126" customWidth="1"/>
    <col min="11524" max="11524" width="10.109375" style="126" customWidth="1"/>
    <col min="11525" max="11525" width="11.33203125" style="126" bestFit="1" customWidth="1"/>
    <col min="11526" max="11526" width="13.5546875" style="126" bestFit="1" customWidth="1"/>
    <col min="11527" max="11527" width="10.33203125" style="126" bestFit="1" customWidth="1"/>
    <col min="11528" max="11528" width="13.5546875" style="126" bestFit="1" customWidth="1"/>
    <col min="11529" max="11529" width="8.88671875" style="126" customWidth="1"/>
    <col min="11530" max="11530" width="11.33203125" style="126" customWidth="1"/>
    <col min="11531" max="11531" width="14.88671875" style="126" customWidth="1"/>
    <col min="11532" max="11532" width="11.33203125" style="126" customWidth="1"/>
    <col min="11533" max="11533" width="14.33203125" style="126" bestFit="1" customWidth="1"/>
    <col min="11534" max="11534" width="14.33203125" style="126" customWidth="1"/>
    <col min="11535" max="11774" width="8.88671875" style="126"/>
    <col min="11775" max="11775" width="3.88671875" style="126" customWidth="1"/>
    <col min="11776" max="11776" width="9.6640625" style="126" customWidth="1"/>
    <col min="11777" max="11777" width="56.6640625" style="126" customWidth="1"/>
    <col min="11778" max="11778" width="8.44140625" style="126" customWidth="1"/>
    <col min="11779" max="11779" width="9.44140625" style="126" customWidth="1"/>
    <col min="11780" max="11780" width="10.109375" style="126" customWidth="1"/>
    <col min="11781" max="11781" width="11.33203125" style="126" bestFit="1" customWidth="1"/>
    <col min="11782" max="11782" width="13.5546875" style="126" bestFit="1" customWidth="1"/>
    <col min="11783" max="11783" width="10.33203125" style="126" bestFit="1" customWidth="1"/>
    <col min="11784" max="11784" width="13.5546875" style="126" bestFit="1" customWidth="1"/>
    <col min="11785" max="11785" width="8.88671875" style="126" customWidth="1"/>
    <col min="11786" max="11786" width="11.33203125" style="126" customWidth="1"/>
    <col min="11787" max="11787" width="14.88671875" style="126" customWidth="1"/>
    <col min="11788" max="11788" width="11.33203125" style="126" customWidth="1"/>
    <col min="11789" max="11789" width="14.33203125" style="126" bestFit="1" customWidth="1"/>
    <col min="11790" max="11790" width="14.33203125" style="126" customWidth="1"/>
    <col min="11791" max="12030" width="8.88671875" style="126"/>
    <col min="12031" max="12031" width="3.88671875" style="126" customWidth="1"/>
    <col min="12032" max="12032" width="9.6640625" style="126" customWidth="1"/>
    <col min="12033" max="12033" width="56.6640625" style="126" customWidth="1"/>
    <col min="12034" max="12034" width="8.44140625" style="126" customWidth="1"/>
    <col min="12035" max="12035" width="9.44140625" style="126" customWidth="1"/>
    <col min="12036" max="12036" width="10.109375" style="126" customWidth="1"/>
    <col min="12037" max="12037" width="11.33203125" style="126" bestFit="1" customWidth="1"/>
    <col min="12038" max="12038" width="13.5546875" style="126" bestFit="1" customWidth="1"/>
    <col min="12039" max="12039" width="10.33203125" style="126" bestFit="1" customWidth="1"/>
    <col min="12040" max="12040" width="13.5546875" style="126" bestFit="1" customWidth="1"/>
    <col min="12041" max="12041" width="8.88671875" style="126" customWidth="1"/>
    <col min="12042" max="12042" width="11.33203125" style="126" customWidth="1"/>
    <col min="12043" max="12043" width="14.88671875" style="126" customWidth="1"/>
    <col min="12044" max="12044" width="11.33203125" style="126" customWidth="1"/>
    <col min="12045" max="12045" width="14.33203125" style="126" bestFit="1" customWidth="1"/>
    <col min="12046" max="12046" width="14.33203125" style="126" customWidth="1"/>
    <col min="12047" max="12286" width="8.88671875" style="126"/>
    <col min="12287" max="12287" width="3.88671875" style="126" customWidth="1"/>
    <col min="12288" max="12288" width="9.6640625" style="126" customWidth="1"/>
    <col min="12289" max="12289" width="56.6640625" style="126" customWidth="1"/>
    <col min="12290" max="12290" width="8.44140625" style="126" customWidth="1"/>
    <col min="12291" max="12291" width="9.44140625" style="126" customWidth="1"/>
    <col min="12292" max="12292" width="10.109375" style="126" customWidth="1"/>
    <col min="12293" max="12293" width="11.33203125" style="126" bestFit="1" customWidth="1"/>
    <col min="12294" max="12294" width="13.5546875" style="126" bestFit="1" customWidth="1"/>
    <col min="12295" max="12295" width="10.33203125" style="126" bestFit="1" customWidth="1"/>
    <col min="12296" max="12296" width="13.5546875" style="126" bestFit="1" customWidth="1"/>
    <col min="12297" max="12297" width="8.88671875" style="126" customWidth="1"/>
    <col min="12298" max="12298" width="11.33203125" style="126" customWidth="1"/>
    <col min="12299" max="12299" width="14.88671875" style="126" customWidth="1"/>
    <col min="12300" max="12300" width="11.33203125" style="126" customWidth="1"/>
    <col min="12301" max="12301" width="14.33203125" style="126" bestFit="1" customWidth="1"/>
    <col min="12302" max="12302" width="14.33203125" style="126" customWidth="1"/>
    <col min="12303" max="12542" width="8.88671875" style="126"/>
    <col min="12543" max="12543" width="3.88671875" style="126" customWidth="1"/>
    <col min="12544" max="12544" width="9.6640625" style="126" customWidth="1"/>
    <col min="12545" max="12545" width="56.6640625" style="126" customWidth="1"/>
    <col min="12546" max="12546" width="8.44140625" style="126" customWidth="1"/>
    <col min="12547" max="12547" width="9.44140625" style="126" customWidth="1"/>
    <col min="12548" max="12548" width="10.109375" style="126" customWidth="1"/>
    <col min="12549" max="12549" width="11.33203125" style="126" bestFit="1" customWidth="1"/>
    <col min="12550" max="12550" width="13.5546875" style="126" bestFit="1" customWidth="1"/>
    <col min="12551" max="12551" width="10.33203125" style="126" bestFit="1" customWidth="1"/>
    <col min="12552" max="12552" width="13.5546875" style="126" bestFit="1" customWidth="1"/>
    <col min="12553" max="12553" width="8.88671875" style="126" customWidth="1"/>
    <col min="12554" max="12554" width="11.33203125" style="126" customWidth="1"/>
    <col min="12555" max="12555" width="14.88671875" style="126" customWidth="1"/>
    <col min="12556" max="12556" width="11.33203125" style="126" customWidth="1"/>
    <col min="12557" max="12557" width="14.33203125" style="126" bestFit="1" customWidth="1"/>
    <col min="12558" max="12558" width="14.33203125" style="126" customWidth="1"/>
    <col min="12559" max="12798" width="8.88671875" style="126"/>
    <col min="12799" max="12799" width="3.88671875" style="126" customWidth="1"/>
    <col min="12800" max="12800" width="9.6640625" style="126" customWidth="1"/>
    <col min="12801" max="12801" width="56.6640625" style="126" customWidth="1"/>
    <col min="12802" max="12802" width="8.44140625" style="126" customWidth="1"/>
    <col min="12803" max="12803" width="9.44140625" style="126" customWidth="1"/>
    <col min="12804" max="12804" width="10.109375" style="126" customWidth="1"/>
    <col min="12805" max="12805" width="11.33203125" style="126" bestFit="1" customWidth="1"/>
    <col min="12806" max="12806" width="13.5546875" style="126" bestFit="1" customWidth="1"/>
    <col min="12807" max="12807" width="10.33203125" style="126" bestFit="1" customWidth="1"/>
    <col min="12808" max="12808" width="13.5546875" style="126" bestFit="1" customWidth="1"/>
    <col min="12809" max="12809" width="8.88671875" style="126" customWidth="1"/>
    <col min="12810" max="12810" width="11.33203125" style="126" customWidth="1"/>
    <col min="12811" max="12811" width="14.88671875" style="126" customWidth="1"/>
    <col min="12812" max="12812" width="11.33203125" style="126" customWidth="1"/>
    <col min="12813" max="12813" width="14.33203125" style="126" bestFit="1" customWidth="1"/>
    <col min="12814" max="12814" width="14.33203125" style="126" customWidth="1"/>
    <col min="12815" max="13054" width="8.88671875" style="126"/>
    <col min="13055" max="13055" width="3.88671875" style="126" customWidth="1"/>
    <col min="13056" max="13056" width="9.6640625" style="126" customWidth="1"/>
    <col min="13057" max="13057" width="56.6640625" style="126" customWidth="1"/>
    <col min="13058" max="13058" width="8.44140625" style="126" customWidth="1"/>
    <col min="13059" max="13059" width="9.44140625" style="126" customWidth="1"/>
    <col min="13060" max="13060" width="10.109375" style="126" customWidth="1"/>
    <col min="13061" max="13061" width="11.33203125" style="126" bestFit="1" customWidth="1"/>
    <col min="13062" max="13062" width="13.5546875" style="126" bestFit="1" customWidth="1"/>
    <col min="13063" max="13063" width="10.33203125" style="126" bestFit="1" customWidth="1"/>
    <col min="13064" max="13064" width="13.5546875" style="126" bestFit="1" customWidth="1"/>
    <col min="13065" max="13065" width="8.88671875" style="126" customWidth="1"/>
    <col min="13066" max="13066" width="11.33203125" style="126" customWidth="1"/>
    <col min="13067" max="13067" width="14.88671875" style="126" customWidth="1"/>
    <col min="13068" max="13068" width="11.33203125" style="126" customWidth="1"/>
    <col min="13069" max="13069" width="14.33203125" style="126" bestFit="1" customWidth="1"/>
    <col min="13070" max="13070" width="14.33203125" style="126" customWidth="1"/>
    <col min="13071" max="13310" width="8.88671875" style="126"/>
    <col min="13311" max="13311" width="3.88671875" style="126" customWidth="1"/>
    <col min="13312" max="13312" width="9.6640625" style="126" customWidth="1"/>
    <col min="13313" max="13313" width="56.6640625" style="126" customWidth="1"/>
    <col min="13314" max="13314" width="8.44140625" style="126" customWidth="1"/>
    <col min="13315" max="13315" width="9.44140625" style="126" customWidth="1"/>
    <col min="13316" max="13316" width="10.109375" style="126" customWidth="1"/>
    <col min="13317" max="13317" width="11.33203125" style="126" bestFit="1" customWidth="1"/>
    <col min="13318" max="13318" width="13.5546875" style="126" bestFit="1" customWidth="1"/>
    <col min="13319" max="13319" width="10.33203125" style="126" bestFit="1" customWidth="1"/>
    <col min="13320" max="13320" width="13.5546875" style="126" bestFit="1" customWidth="1"/>
    <col min="13321" max="13321" width="8.88671875" style="126" customWidth="1"/>
    <col min="13322" max="13322" width="11.33203125" style="126" customWidth="1"/>
    <col min="13323" max="13323" width="14.88671875" style="126" customWidth="1"/>
    <col min="13324" max="13324" width="11.33203125" style="126" customWidth="1"/>
    <col min="13325" max="13325" width="14.33203125" style="126" bestFit="1" customWidth="1"/>
    <col min="13326" max="13326" width="14.33203125" style="126" customWidth="1"/>
    <col min="13327" max="13566" width="8.88671875" style="126"/>
    <col min="13567" max="13567" width="3.88671875" style="126" customWidth="1"/>
    <col min="13568" max="13568" width="9.6640625" style="126" customWidth="1"/>
    <col min="13569" max="13569" width="56.6640625" style="126" customWidth="1"/>
    <col min="13570" max="13570" width="8.44140625" style="126" customWidth="1"/>
    <col min="13571" max="13571" width="9.44140625" style="126" customWidth="1"/>
    <col min="13572" max="13572" width="10.109375" style="126" customWidth="1"/>
    <col min="13573" max="13573" width="11.33203125" style="126" bestFit="1" customWidth="1"/>
    <col min="13574" max="13574" width="13.5546875" style="126" bestFit="1" customWidth="1"/>
    <col min="13575" max="13575" width="10.33203125" style="126" bestFit="1" customWidth="1"/>
    <col min="13576" max="13576" width="13.5546875" style="126" bestFit="1" customWidth="1"/>
    <col min="13577" max="13577" width="8.88671875" style="126" customWidth="1"/>
    <col min="13578" max="13578" width="11.33203125" style="126" customWidth="1"/>
    <col min="13579" max="13579" width="14.88671875" style="126" customWidth="1"/>
    <col min="13580" max="13580" width="11.33203125" style="126" customWidth="1"/>
    <col min="13581" max="13581" width="14.33203125" style="126" bestFit="1" customWidth="1"/>
    <col min="13582" max="13582" width="14.33203125" style="126" customWidth="1"/>
    <col min="13583" max="13822" width="8.88671875" style="126"/>
    <col min="13823" max="13823" width="3.88671875" style="126" customWidth="1"/>
    <col min="13824" max="13824" width="9.6640625" style="126" customWidth="1"/>
    <col min="13825" max="13825" width="56.6640625" style="126" customWidth="1"/>
    <col min="13826" max="13826" width="8.44140625" style="126" customWidth="1"/>
    <col min="13827" max="13827" width="9.44140625" style="126" customWidth="1"/>
    <col min="13828" max="13828" width="10.109375" style="126" customWidth="1"/>
    <col min="13829" max="13829" width="11.33203125" style="126" bestFit="1" customWidth="1"/>
    <col min="13830" max="13830" width="13.5546875" style="126" bestFit="1" customWidth="1"/>
    <col min="13831" max="13831" width="10.33203125" style="126" bestFit="1" customWidth="1"/>
    <col min="13832" max="13832" width="13.5546875" style="126" bestFit="1" customWidth="1"/>
    <col min="13833" max="13833" width="8.88671875" style="126" customWidth="1"/>
    <col min="13834" max="13834" width="11.33203125" style="126" customWidth="1"/>
    <col min="13835" max="13835" width="14.88671875" style="126" customWidth="1"/>
    <col min="13836" max="13836" width="11.33203125" style="126" customWidth="1"/>
    <col min="13837" max="13837" width="14.33203125" style="126" bestFit="1" customWidth="1"/>
    <col min="13838" max="13838" width="14.33203125" style="126" customWidth="1"/>
    <col min="13839" max="14078" width="8.88671875" style="126"/>
    <col min="14079" max="14079" width="3.88671875" style="126" customWidth="1"/>
    <col min="14080" max="14080" width="9.6640625" style="126" customWidth="1"/>
    <col min="14081" max="14081" width="56.6640625" style="126" customWidth="1"/>
    <col min="14082" max="14082" width="8.44140625" style="126" customWidth="1"/>
    <col min="14083" max="14083" width="9.44140625" style="126" customWidth="1"/>
    <col min="14084" max="14084" width="10.109375" style="126" customWidth="1"/>
    <col min="14085" max="14085" width="11.33203125" style="126" bestFit="1" customWidth="1"/>
    <col min="14086" max="14086" width="13.5546875" style="126" bestFit="1" customWidth="1"/>
    <col min="14087" max="14087" width="10.33203125" style="126" bestFit="1" customWidth="1"/>
    <col min="14088" max="14088" width="13.5546875" style="126" bestFit="1" customWidth="1"/>
    <col min="14089" max="14089" width="8.88671875" style="126" customWidth="1"/>
    <col min="14090" max="14090" width="11.33203125" style="126" customWidth="1"/>
    <col min="14091" max="14091" width="14.88671875" style="126" customWidth="1"/>
    <col min="14092" max="14092" width="11.33203125" style="126" customWidth="1"/>
    <col min="14093" max="14093" width="14.33203125" style="126" bestFit="1" customWidth="1"/>
    <col min="14094" max="14094" width="14.33203125" style="126" customWidth="1"/>
    <col min="14095" max="14334" width="8.88671875" style="126"/>
    <col min="14335" max="14335" width="3.88671875" style="126" customWidth="1"/>
    <col min="14336" max="14336" width="9.6640625" style="126" customWidth="1"/>
    <col min="14337" max="14337" width="56.6640625" style="126" customWidth="1"/>
    <col min="14338" max="14338" width="8.44140625" style="126" customWidth="1"/>
    <col min="14339" max="14339" width="9.44140625" style="126" customWidth="1"/>
    <col min="14340" max="14340" width="10.109375" style="126" customWidth="1"/>
    <col min="14341" max="14341" width="11.33203125" style="126" bestFit="1" customWidth="1"/>
    <col min="14342" max="14342" width="13.5546875" style="126" bestFit="1" customWidth="1"/>
    <col min="14343" max="14343" width="10.33203125" style="126" bestFit="1" customWidth="1"/>
    <col min="14344" max="14344" width="13.5546875" style="126" bestFit="1" customWidth="1"/>
    <col min="14345" max="14345" width="8.88671875" style="126" customWidth="1"/>
    <col min="14346" max="14346" width="11.33203125" style="126" customWidth="1"/>
    <col min="14347" max="14347" width="14.88671875" style="126" customWidth="1"/>
    <col min="14348" max="14348" width="11.33203125" style="126" customWidth="1"/>
    <col min="14349" max="14349" width="14.33203125" style="126" bestFit="1" customWidth="1"/>
    <col min="14350" max="14350" width="14.33203125" style="126" customWidth="1"/>
    <col min="14351" max="14590" width="8.88671875" style="126"/>
    <col min="14591" max="14591" width="3.88671875" style="126" customWidth="1"/>
    <col min="14592" max="14592" width="9.6640625" style="126" customWidth="1"/>
    <col min="14593" max="14593" width="56.6640625" style="126" customWidth="1"/>
    <col min="14594" max="14594" width="8.44140625" style="126" customWidth="1"/>
    <col min="14595" max="14595" width="9.44140625" style="126" customWidth="1"/>
    <col min="14596" max="14596" width="10.109375" style="126" customWidth="1"/>
    <col min="14597" max="14597" width="11.33203125" style="126" bestFit="1" customWidth="1"/>
    <col min="14598" max="14598" width="13.5546875" style="126" bestFit="1" customWidth="1"/>
    <col min="14599" max="14599" width="10.33203125" style="126" bestFit="1" customWidth="1"/>
    <col min="14600" max="14600" width="13.5546875" style="126" bestFit="1" customWidth="1"/>
    <col min="14601" max="14601" width="8.88671875" style="126" customWidth="1"/>
    <col min="14602" max="14602" width="11.33203125" style="126" customWidth="1"/>
    <col min="14603" max="14603" width="14.88671875" style="126" customWidth="1"/>
    <col min="14604" max="14604" width="11.33203125" style="126" customWidth="1"/>
    <col min="14605" max="14605" width="14.33203125" style="126" bestFit="1" customWidth="1"/>
    <col min="14606" max="14606" width="14.33203125" style="126" customWidth="1"/>
    <col min="14607" max="14846" width="8.88671875" style="126"/>
    <col min="14847" max="14847" width="3.88671875" style="126" customWidth="1"/>
    <col min="14848" max="14848" width="9.6640625" style="126" customWidth="1"/>
    <col min="14849" max="14849" width="56.6640625" style="126" customWidth="1"/>
    <col min="14850" max="14850" width="8.44140625" style="126" customWidth="1"/>
    <col min="14851" max="14851" width="9.44140625" style="126" customWidth="1"/>
    <col min="14852" max="14852" width="10.109375" style="126" customWidth="1"/>
    <col min="14853" max="14853" width="11.33203125" style="126" bestFit="1" customWidth="1"/>
    <col min="14854" max="14854" width="13.5546875" style="126" bestFit="1" customWidth="1"/>
    <col min="14855" max="14855" width="10.33203125" style="126" bestFit="1" customWidth="1"/>
    <col min="14856" max="14856" width="13.5546875" style="126" bestFit="1" customWidth="1"/>
    <col min="14857" max="14857" width="8.88671875" style="126" customWidth="1"/>
    <col min="14858" max="14858" width="11.33203125" style="126" customWidth="1"/>
    <col min="14859" max="14859" width="14.88671875" style="126" customWidth="1"/>
    <col min="14860" max="14860" width="11.33203125" style="126" customWidth="1"/>
    <col min="14861" max="14861" width="14.33203125" style="126" bestFit="1" customWidth="1"/>
    <col min="14862" max="14862" width="14.33203125" style="126" customWidth="1"/>
    <col min="14863" max="15102" width="8.88671875" style="126"/>
    <col min="15103" max="15103" width="3.88671875" style="126" customWidth="1"/>
    <col min="15104" max="15104" width="9.6640625" style="126" customWidth="1"/>
    <col min="15105" max="15105" width="56.6640625" style="126" customWidth="1"/>
    <col min="15106" max="15106" width="8.44140625" style="126" customWidth="1"/>
    <col min="15107" max="15107" width="9.44140625" style="126" customWidth="1"/>
    <col min="15108" max="15108" width="10.109375" style="126" customWidth="1"/>
    <col min="15109" max="15109" width="11.33203125" style="126" bestFit="1" customWidth="1"/>
    <col min="15110" max="15110" width="13.5546875" style="126" bestFit="1" customWidth="1"/>
    <col min="15111" max="15111" width="10.33203125" style="126" bestFit="1" customWidth="1"/>
    <col min="15112" max="15112" width="13.5546875" style="126" bestFit="1" customWidth="1"/>
    <col min="15113" max="15113" width="8.88671875" style="126" customWidth="1"/>
    <col min="15114" max="15114" width="11.33203125" style="126" customWidth="1"/>
    <col min="15115" max="15115" width="14.88671875" style="126" customWidth="1"/>
    <col min="15116" max="15116" width="11.33203125" style="126" customWidth="1"/>
    <col min="15117" max="15117" width="14.33203125" style="126" bestFit="1" customWidth="1"/>
    <col min="15118" max="15118" width="14.33203125" style="126" customWidth="1"/>
    <col min="15119" max="15358" width="8.88671875" style="126"/>
    <col min="15359" max="15359" width="3.88671875" style="126" customWidth="1"/>
    <col min="15360" max="15360" width="9.6640625" style="126" customWidth="1"/>
    <col min="15361" max="15361" width="56.6640625" style="126" customWidth="1"/>
    <col min="15362" max="15362" width="8.44140625" style="126" customWidth="1"/>
    <col min="15363" max="15363" width="9.44140625" style="126" customWidth="1"/>
    <col min="15364" max="15364" width="10.109375" style="126" customWidth="1"/>
    <col min="15365" max="15365" width="11.33203125" style="126" bestFit="1" customWidth="1"/>
    <col min="15366" max="15366" width="13.5546875" style="126" bestFit="1" customWidth="1"/>
    <col min="15367" max="15367" width="10.33203125" style="126" bestFit="1" customWidth="1"/>
    <col min="15368" max="15368" width="13.5546875" style="126" bestFit="1" customWidth="1"/>
    <col min="15369" max="15369" width="8.88671875" style="126" customWidth="1"/>
    <col min="15370" max="15370" width="11.33203125" style="126" customWidth="1"/>
    <col min="15371" max="15371" width="14.88671875" style="126" customWidth="1"/>
    <col min="15372" max="15372" width="11.33203125" style="126" customWidth="1"/>
    <col min="15373" max="15373" width="14.33203125" style="126" bestFit="1" customWidth="1"/>
    <col min="15374" max="15374" width="14.33203125" style="126" customWidth="1"/>
    <col min="15375" max="15614" width="8.88671875" style="126"/>
    <col min="15615" max="15615" width="3.88671875" style="126" customWidth="1"/>
    <col min="15616" max="15616" width="9.6640625" style="126" customWidth="1"/>
    <col min="15617" max="15617" width="56.6640625" style="126" customWidth="1"/>
    <col min="15618" max="15618" width="8.44140625" style="126" customWidth="1"/>
    <col min="15619" max="15619" width="9.44140625" style="126" customWidth="1"/>
    <col min="15620" max="15620" width="10.109375" style="126" customWidth="1"/>
    <col min="15621" max="15621" width="11.33203125" style="126" bestFit="1" customWidth="1"/>
    <col min="15622" max="15622" width="13.5546875" style="126" bestFit="1" customWidth="1"/>
    <col min="15623" max="15623" width="10.33203125" style="126" bestFit="1" customWidth="1"/>
    <col min="15624" max="15624" width="13.5546875" style="126" bestFit="1" customWidth="1"/>
    <col min="15625" max="15625" width="8.88671875" style="126" customWidth="1"/>
    <col min="15626" max="15626" width="11.33203125" style="126" customWidth="1"/>
    <col min="15627" max="15627" width="14.88671875" style="126" customWidth="1"/>
    <col min="15628" max="15628" width="11.33203125" style="126" customWidth="1"/>
    <col min="15629" max="15629" width="14.33203125" style="126" bestFit="1" customWidth="1"/>
    <col min="15630" max="15630" width="14.33203125" style="126" customWidth="1"/>
    <col min="15631" max="15870" width="8.88671875" style="126"/>
    <col min="15871" max="15871" width="3.88671875" style="126" customWidth="1"/>
    <col min="15872" max="15872" width="9.6640625" style="126" customWidth="1"/>
    <col min="15873" max="15873" width="56.6640625" style="126" customWidth="1"/>
    <col min="15874" max="15874" width="8.44140625" style="126" customWidth="1"/>
    <col min="15875" max="15875" width="9.44140625" style="126" customWidth="1"/>
    <col min="15876" max="15876" width="10.109375" style="126" customWidth="1"/>
    <col min="15877" max="15877" width="11.33203125" style="126" bestFit="1" customWidth="1"/>
    <col min="15878" max="15878" width="13.5546875" style="126" bestFit="1" customWidth="1"/>
    <col min="15879" max="15879" width="10.33203125" style="126" bestFit="1" customWidth="1"/>
    <col min="15880" max="15880" width="13.5546875" style="126" bestFit="1" customWidth="1"/>
    <col min="15881" max="15881" width="8.88671875" style="126" customWidth="1"/>
    <col min="15882" max="15882" width="11.33203125" style="126" customWidth="1"/>
    <col min="15883" max="15883" width="14.88671875" style="126" customWidth="1"/>
    <col min="15884" max="15884" width="11.33203125" style="126" customWidth="1"/>
    <col min="15885" max="15885" width="14.33203125" style="126" bestFit="1" customWidth="1"/>
    <col min="15886" max="15886" width="14.33203125" style="126" customWidth="1"/>
    <col min="15887" max="16126" width="8.88671875" style="126"/>
    <col min="16127" max="16127" width="3.88671875" style="126" customWidth="1"/>
    <col min="16128" max="16128" width="9.6640625" style="126" customWidth="1"/>
    <col min="16129" max="16129" width="56.6640625" style="126" customWidth="1"/>
    <col min="16130" max="16130" width="8.44140625" style="126" customWidth="1"/>
    <col min="16131" max="16131" width="9.44140625" style="126" customWidth="1"/>
    <col min="16132" max="16132" width="10.109375" style="126" customWidth="1"/>
    <col min="16133" max="16133" width="11.33203125" style="126" bestFit="1" customWidth="1"/>
    <col min="16134" max="16134" width="13.5546875" style="126" bestFit="1" customWidth="1"/>
    <col min="16135" max="16135" width="10.33203125" style="126" bestFit="1" customWidth="1"/>
    <col min="16136" max="16136" width="13.5546875" style="126" bestFit="1" customWidth="1"/>
    <col min="16137" max="16137" width="8.88671875" style="126" customWidth="1"/>
    <col min="16138" max="16138" width="11.33203125" style="126" customWidth="1"/>
    <col min="16139" max="16139" width="14.88671875" style="126" customWidth="1"/>
    <col min="16140" max="16140" width="11.33203125" style="126" customWidth="1"/>
    <col min="16141" max="16141" width="14.33203125" style="126" bestFit="1" customWidth="1"/>
    <col min="16142" max="16142" width="14.33203125" style="126" customWidth="1"/>
    <col min="16143" max="16382" width="8.88671875" style="126"/>
    <col min="16383" max="16384" width="9.109375" style="126" customWidth="1"/>
  </cols>
  <sheetData>
    <row r="1" spans="1:18" s="64" customFormat="1" ht="42" customHeight="1" thickBot="1" x14ac:dyDescent="0.3">
      <c r="A1" s="186" t="s">
        <v>47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8" s="67" customFormat="1" ht="36.6" customHeight="1" x14ac:dyDescent="0.25">
      <c r="A2" s="187" t="s">
        <v>48</v>
      </c>
      <c r="B2" s="183" t="s">
        <v>29</v>
      </c>
      <c r="C2" s="183" t="s">
        <v>30</v>
      </c>
      <c r="D2" s="183" t="s">
        <v>31</v>
      </c>
      <c r="E2" s="190" t="s">
        <v>4</v>
      </c>
      <c r="F2" s="183" t="s">
        <v>20</v>
      </c>
      <c r="G2" s="183"/>
      <c r="H2" s="183" t="s">
        <v>21</v>
      </c>
      <c r="I2" s="183"/>
      <c r="J2" s="183" t="s">
        <v>32</v>
      </c>
      <c r="K2" s="183"/>
      <c r="L2" s="184" t="s">
        <v>33</v>
      </c>
    </row>
    <row r="3" spans="1:18" s="67" customFormat="1" ht="36.6" customHeight="1" x14ac:dyDescent="0.25">
      <c r="A3" s="188"/>
      <c r="B3" s="189"/>
      <c r="C3" s="189"/>
      <c r="D3" s="189"/>
      <c r="E3" s="191"/>
      <c r="F3" s="68" t="s">
        <v>34</v>
      </c>
      <c r="G3" s="69" t="s">
        <v>35</v>
      </c>
      <c r="H3" s="68" t="s">
        <v>34</v>
      </c>
      <c r="I3" s="69" t="s">
        <v>35</v>
      </c>
      <c r="J3" s="68" t="s">
        <v>34</v>
      </c>
      <c r="K3" s="69" t="s">
        <v>35</v>
      </c>
      <c r="L3" s="185"/>
    </row>
    <row r="4" spans="1:18" s="74" customFormat="1" ht="15" customHeight="1" thickBot="1" x14ac:dyDescent="0.3">
      <c r="A4" s="70">
        <v>1</v>
      </c>
      <c r="B4" s="71">
        <v>2</v>
      </c>
      <c r="C4" s="71">
        <v>3</v>
      </c>
      <c r="D4" s="71">
        <v>4</v>
      </c>
      <c r="E4" s="72">
        <v>6</v>
      </c>
      <c r="F4" s="71">
        <v>7</v>
      </c>
      <c r="G4" s="71">
        <v>8</v>
      </c>
      <c r="H4" s="71">
        <v>9</v>
      </c>
      <c r="I4" s="71">
        <v>10</v>
      </c>
      <c r="J4" s="71">
        <v>11</v>
      </c>
      <c r="K4" s="71">
        <v>12</v>
      </c>
      <c r="L4" s="73">
        <v>13</v>
      </c>
    </row>
    <row r="5" spans="1:18" s="76" customFormat="1" ht="15" customHeight="1" x14ac:dyDescent="0.25">
      <c r="A5" s="43"/>
      <c r="B5" s="44"/>
      <c r="C5" s="45" t="s">
        <v>49</v>
      </c>
      <c r="D5" s="46"/>
      <c r="E5" s="75"/>
      <c r="F5" s="46"/>
      <c r="G5" s="44"/>
      <c r="H5" s="46"/>
      <c r="I5" s="46"/>
      <c r="J5" s="46"/>
      <c r="K5" s="46"/>
      <c r="L5" s="47"/>
    </row>
    <row r="6" spans="1:18" s="52" customFormat="1" ht="27.6" x14ac:dyDescent="0.25">
      <c r="A6" s="77">
        <v>1</v>
      </c>
      <c r="B6" s="48" t="s">
        <v>50</v>
      </c>
      <c r="C6" s="49" t="s">
        <v>51</v>
      </c>
      <c r="D6" s="50" t="s">
        <v>10</v>
      </c>
      <c r="E6" s="79">
        <v>2425</v>
      </c>
      <c r="F6" s="80"/>
      <c r="G6" s="80"/>
      <c r="H6" s="78"/>
      <c r="I6" s="78"/>
      <c r="J6" s="78"/>
      <c r="K6" s="78"/>
      <c r="L6" s="81"/>
      <c r="M6" s="51"/>
      <c r="N6" s="51"/>
      <c r="O6" s="51"/>
      <c r="P6" s="51"/>
      <c r="Q6" s="51"/>
      <c r="R6" s="51"/>
    </row>
    <row r="7" spans="1:18" s="58" customFormat="1" x14ac:dyDescent="0.25">
      <c r="A7" s="53"/>
      <c r="B7" s="54"/>
      <c r="C7" s="55" t="s">
        <v>39</v>
      </c>
      <c r="D7" s="56" t="s">
        <v>37</v>
      </c>
      <c r="E7" s="82">
        <v>89.967500000000001</v>
      </c>
      <c r="F7" s="80"/>
      <c r="G7" s="82"/>
      <c r="H7" s="78"/>
      <c r="I7" s="78"/>
      <c r="J7" s="78"/>
      <c r="K7" s="78"/>
      <c r="L7" s="81"/>
      <c r="M7" s="52"/>
      <c r="N7" s="52"/>
      <c r="O7" s="52"/>
      <c r="P7" s="52"/>
      <c r="Q7" s="52"/>
      <c r="R7" s="52"/>
    </row>
    <row r="8" spans="1:18" s="62" customFormat="1" ht="14.4" x14ac:dyDescent="0.25">
      <c r="A8" s="59"/>
      <c r="B8" s="56" t="s">
        <v>52</v>
      </c>
      <c r="C8" s="60" t="s">
        <v>53</v>
      </c>
      <c r="D8" s="61" t="s">
        <v>10</v>
      </c>
      <c r="E8" s="78">
        <v>65</v>
      </c>
      <c r="F8" s="80"/>
      <c r="G8" s="82"/>
      <c r="H8" s="78"/>
      <c r="I8" s="78"/>
      <c r="J8" s="78"/>
      <c r="K8" s="78"/>
      <c r="L8" s="81"/>
      <c r="M8" s="51"/>
      <c r="N8" s="51"/>
      <c r="O8" s="51"/>
      <c r="P8" s="51"/>
      <c r="Q8" s="51"/>
      <c r="R8" s="51"/>
    </row>
    <row r="9" spans="1:18" s="62" customFormat="1" ht="14.4" x14ac:dyDescent="0.25">
      <c r="A9" s="59"/>
      <c r="B9" s="56" t="s">
        <v>52</v>
      </c>
      <c r="C9" s="60" t="s">
        <v>54</v>
      </c>
      <c r="D9" s="61" t="s">
        <v>10</v>
      </c>
      <c r="E9" s="78">
        <v>100</v>
      </c>
      <c r="F9" s="80"/>
      <c r="G9" s="82"/>
      <c r="H9" s="78"/>
      <c r="I9" s="78"/>
      <c r="J9" s="78"/>
      <c r="K9" s="78"/>
      <c r="L9" s="81"/>
      <c r="M9" s="51"/>
      <c r="N9" s="51"/>
      <c r="O9" s="51"/>
      <c r="P9" s="51"/>
      <c r="Q9" s="51"/>
      <c r="R9" s="51"/>
    </row>
    <row r="10" spans="1:18" s="62" customFormat="1" ht="14.4" x14ac:dyDescent="0.25">
      <c r="A10" s="59"/>
      <c r="B10" s="56" t="s">
        <v>52</v>
      </c>
      <c r="C10" s="60" t="s">
        <v>55</v>
      </c>
      <c r="D10" s="61" t="s">
        <v>10</v>
      </c>
      <c r="E10" s="78">
        <v>1200</v>
      </c>
      <c r="F10" s="80"/>
      <c r="G10" s="82"/>
      <c r="H10" s="78"/>
      <c r="I10" s="78"/>
      <c r="J10" s="78"/>
      <c r="K10" s="78"/>
      <c r="L10" s="81"/>
      <c r="M10" s="51"/>
      <c r="N10" s="51"/>
      <c r="O10" s="51"/>
      <c r="P10" s="51"/>
      <c r="Q10" s="51"/>
      <c r="R10" s="51"/>
    </row>
    <row r="11" spans="1:18" s="62" customFormat="1" ht="14.4" x14ac:dyDescent="0.25">
      <c r="A11" s="59"/>
      <c r="B11" s="56" t="s">
        <v>52</v>
      </c>
      <c r="C11" s="60" t="s">
        <v>56</v>
      </c>
      <c r="D11" s="61" t="s">
        <v>10</v>
      </c>
      <c r="E11" s="78">
        <v>800</v>
      </c>
      <c r="F11" s="80"/>
      <c r="G11" s="82"/>
      <c r="H11" s="78"/>
      <c r="I11" s="78"/>
      <c r="J11" s="78"/>
      <c r="K11" s="78"/>
      <c r="L11" s="81"/>
      <c r="M11" s="51"/>
      <c r="N11" s="51"/>
      <c r="O11" s="51"/>
      <c r="P11" s="51"/>
      <c r="Q11" s="51"/>
      <c r="R11" s="51"/>
    </row>
    <row r="12" spans="1:18" s="62" customFormat="1" ht="14.4" x14ac:dyDescent="0.25">
      <c r="A12" s="59"/>
      <c r="B12" s="56"/>
      <c r="C12" s="60" t="s">
        <v>57</v>
      </c>
      <c r="D12" s="61" t="s">
        <v>10</v>
      </c>
      <c r="E12" s="78">
        <v>10</v>
      </c>
      <c r="F12" s="80"/>
      <c r="G12" s="82"/>
      <c r="H12" s="78"/>
      <c r="I12" s="78"/>
      <c r="J12" s="78"/>
      <c r="K12" s="78"/>
      <c r="L12" s="81"/>
      <c r="M12" s="51"/>
      <c r="N12" s="51"/>
      <c r="O12" s="51"/>
      <c r="P12" s="51"/>
      <c r="Q12" s="51"/>
      <c r="R12" s="51"/>
    </row>
    <row r="13" spans="1:18" s="62" customFormat="1" ht="14.4" x14ac:dyDescent="0.25">
      <c r="A13" s="59"/>
      <c r="B13" s="56"/>
      <c r="C13" s="60" t="s">
        <v>58</v>
      </c>
      <c r="D13" s="61" t="s">
        <v>10</v>
      </c>
      <c r="E13" s="78">
        <v>150</v>
      </c>
      <c r="F13" s="80"/>
      <c r="G13" s="82"/>
      <c r="H13" s="78"/>
      <c r="I13" s="78"/>
      <c r="J13" s="78"/>
      <c r="K13" s="78"/>
      <c r="L13" s="81"/>
      <c r="M13" s="51"/>
      <c r="N13" s="51"/>
      <c r="O13" s="51"/>
      <c r="P13" s="51"/>
      <c r="Q13" s="51"/>
      <c r="R13" s="51"/>
    </row>
    <row r="14" spans="1:18" s="62" customFormat="1" ht="14.4" x14ac:dyDescent="0.25">
      <c r="A14" s="59"/>
      <c r="B14" s="56" t="s">
        <v>52</v>
      </c>
      <c r="C14" s="60" t="s">
        <v>59</v>
      </c>
      <c r="D14" s="61" t="s">
        <v>10</v>
      </c>
      <c r="E14" s="78">
        <v>25</v>
      </c>
      <c r="F14" s="80"/>
      <c r="G14" s="82"/>
      <c r="H14" s="78"/>
      <c r="I14" s="78"/>
      <c r="J14" s="78"/>
      <c r="K14" s="78"/>
      <c r="L14" s="81"/>
      <c r="M14" s="51"/>
      <c r="N14" s="51"/>
      <c r="O14" s="51"/>
      <c r="P14" s="51"/>
      <c r="Q14" s="51"/>
      <c r="R14" s="51"/>
    </row>
    <row r="15" spans="1:18" s="62" customFormat="1" ht="14.4" x14ac:dyDescent="0.25">
      <c r="A15" s="59"/>
      <c r="B15" s="56" t="s">
        <v>52</v>
      </c>
      <c r="C15" s="60" t="s">
        <v>60</v>
      </c>
      <c r="D15" s="61" t="s">
        <v>10</v>
      </c>
      <c r="E15" s="78">
        <v>75</v>
      </c>
      <c r="F15" s="80"/>
      <c r="G15" s="82"/>
      <c r="H15" s="78"/>
      <c r="I15" s="78"/>
      <c r="J15" s="78"/>
      <c r="K15" s="78"/>
      <c r="L15" s="81"/>
      <c r="M15" s="51"/>
      <c r="N15" s="51"/>
      <c r="O15" s="51"/>
      <c r="P15" s="51"/>
      <c r="Q15" s="51"/>
      <c r="R15" s="51"/>
    </row>
    <row r="16" spans="1:18" s="58" customFormat="1" x14ac:dyDescent="0.25">
      <c r="A16" s="53"/>
      <c r="B16" s="54"/>
      <c r="C16" s="55" t="s">
        <v>38</v>
      </c>
      <c r="D16" s="56" t="s">
        <v>37</v>
      </c>
      <c r="E16" s="82">
        <v>34.92</v>
      </c>
      <c r="F16" s="80"/>
      <c r="G16" s="82"/>
      <c r="H16" s="78"/>
      <c r="I16" s="78"/>
      <c r="J16" s="78"/>
      <c r="K16" s="78"/>
      <c r="L16" s="81"/>
      <c r="M16" s="51"/>
      <c r="N16" s="51"/>
      <c r="O16" s="51"/>
      <c r="P16" s="51"/>
      <c r="Q16" s="51"/>
      <c r="R16" s="51"/>
    </row>
    <row r="17" spans="1:18" s="52" customFormat="1" x14ac:dyDescent="0.25">
      <c r="A17" s="77">
        <v>2</v>
      </c>
      <c r="B17" s="48" t="s">
        <v>61</v>
      </c>
      <c r="C17" s="49" t="s">
        <v>62</v>
      </c>
      <c r="D17" s="50" t="s">
        <v>36</v>
      </c>
      <c r="E17" s="79">
        <v>100</v>
      </c>
      <c r="F17" s="80"/>
      <c r="G17" s="80"/>
      <c r="H17" s="78"/>
      <c r="I17" s="78"/>
      <c r="J17" s="78"/>
      <c r="K17" s="78"/>
      <c r="L17" s="81"/>
      <c r="M17" s="51"/>
      <c r="N17" s="51"/>
      <c r="O17" s="51"/>
      <c r="P17" s="51"/>
      <c r="Q17" s="51"/>
      <c r="R17" s="51"/>
    </row>
    <row r="18" spans="1:18" s="58" customFormat="1" x14ac:dyDescent="0.25">
      <c r="A18" s="53"/>
      <c r="B18" s="54"/>
      <c r="C18" s="55" t="s">
        <v>39</v>
      </c>
      <c r="D18" s="56" t="s">
        <v>37</v>
      </c>
      <c r="E18" s="82">
        <v>70.599999999999994</v>
      </c>
      <c r="F18" s="80"/>
      <c r="G18" s="82"/>
      <c r="H18" s="78"/>
      <c r="I18" s="78"/>
      <c r="J18" s="78"/>
      <c r="K18" s="78"/>
      <c r="L18" s="81"/>
      <c r="M18" s="52"/>
      <c r="N18" s="52"/>
      <c r="O18" s="52"/>
      <c r="P18" s="52"/>
      <c r="Q18" s="52"/>
      <c r="R18" s="52"/>
    </row>
    <row r="19" spans="1:18" s="62" customFormat="1" ht="27.6" x14ac:dyDescent="0.25">
      <c r="A19" s="59"/>
      <c r="B19" s="56"/>
      <c r="C19" s="83" t="s">
        <v>63</v>
      </c>
      <c r="D19" s="61" t="s">
        <v>10</v>
      </c>
      <c r="E19" s="78">
        <v>100</v>
      </c>
      <c r="F19" s="80"/>
      <c r="G19" s="82"/>
      <c r="H19" s="78"/>
      <c r="I19" s="78"/>
      <c r="J19" s="78"/>
      <c r="K19" s="78"/>
      <c r="L19" s="81"/>
      <c r="M19" s="51"/>
      <c r="N19" s="51"/>
      <c r="O19" s="51"/>
      <c r="P19" s="51"/>
      <c r="Q19" s="51"/>
      <c r="R19" s="51"/>
    </row>
    <row r="20" spans="1:18" s="58" customFormat="1" x14ac:dyDescent="0.25">
      <c r="A20" s="53"/>
      <c r="B20" s="54"/>
      <c r="C20" s="55" t="s">
        <v>38</v>
      </c>
      <c r="D20" s="56" t="s">
        <v>37</v>
      </c>
      <c r="E20" s="82">
        <v>10</v>
      </c>
      <c r="F20" s="80"/>
      <c r="G20" s="82"/>
      <c r="H20" s="78"/>
      <c r="I20" s="78"/>
      <c r="J20" s="78"/>
      <c r="K20" s="78"/>
      <c r="L20" s="81"/>
      <c r="M20" s="51"/>
      <c r="N20" s="51"/>
      <c r="O20" s="51"/>
      <c r="P20" s="51"/>
      <c r="Q20" s="51"/>
      <c r="R20" s="51"/>
    </row>
    <row r="21" spans="1:18" s="52" customFormat="1" x14ac:dyDescent="0.25">
      <c r="A21" s="77">
        <v>38</v>
      </c>
      <c r="B21" s="48" t="s">
        <v>64</v>
      </c>
      <c r="C21" s="49" t="s">
        <v>69</v>
      </c>
      <c r="D21" s="50" t="s">
        <v>36</v>
      </c>
      <c r="E21" s="79">
        <v>1</v>
      </c>
      <c r="F21" s="80"/>
      <c r="G21" s="80"/>
      <c r="H21" s="78"/>
      <c r="I21" s="78"/>
      <c r="J21" s="78"/>
      <c r="K21" s="78"/>
      <c r="L21" s="81"/>
      <c r="M21" s="51"/>
      <c r="N21" s="51"/>
      <c r="O21" s="51"/>
      <c r="P21" s="51"/>
      <c r="Q21" s="51"/>
      <c r="R21" s="51"/>
    </row>
    <row r="22" spans="1:18" s="58" customFormat="1" x14ac:dyDescent="0.25">
      <c r="A22" s="53"/>
      <c r="B22" s="54" t="s">
        <v>40</v>
      </c>
      <c r="C22" s="55" t="s">
        <v>41</v>
      </c>
      <c r="D22" s="56" t="s">
        <v>36</v>
      </c>
      <c r="E22" s="82">
        <v>1</v>
      </c>
      <c r="F22" s="80"/>
      <c r="G22" s="82"/>
      <c r="H22" s="78"/>
      <c r="I22" s="78"/>
      <c r="J22" s="78"/>
      <c r="K22" s="78"/>
      <c r="L22" s="81"/>
      <c r="M22" s="57"/>
      <c r="N22" s="57"/>
      <c r="O22" s="57"/>
      <c r="P22" s="57"/>
      <c r="Q22" s="57"/>
      <c r="R22" s="57"/>
    </row>
    <row r="23" spans="1:18" s="58" customFormat="1" x14ac:dyDescent="0.25">
      <c r="A23" s="53"/>
      <c r="B23" s="54"/>
      <c r="C23" s="55" t="s">
        <v>39</v>
      </c>
      <c r="D23" s="56" t="s">
        <v>37</v>
      </c>
      <c r="E23" s="82">
        <v>0.76</v>
      </c>
      <c r="F23" s="80"/>
      <c r="G23" s="82"/>
      <c r="H23" s="78"/>
      <c r="I23" s="78"/>
      <c r="J23" s="78"/>
      <c r="K23" s="78"/>
      <c r="L23" s="81"/>
      <c r="M23" s="52"/>
      <c r="N23" s="52"/>
      <c r="O23" s="52"/>
      <c r="P23" s="52"/>
      <c r="Q23" s="52"/>
      <c r="R23" s="52"/>
    </row>
    <row r="24" spans="1:18" s="62" customFormat="1" ht="14.4" x14ac:dyDescent="0.25">
      <c r="A24" s="59"/>
      <c r="B24" s="63"/>
      <c r="C24" s="60" t="s">
        <v>69</v>
      </c>
      <c r="D24" s="56" t="s">
        <v>36</v>
      </c>
      <c r="E24" s="78">
        <v>1</v>
      </c>
      <c r="F24" s="80"/>
      <c r="G24" s="82"/>
      <c r="H24" s="78"/>
      <c r="I24" s="78"/>
      <c r="J24" s="78"/>
      <c r="K24" s="78"/>
      <c r="L24" s="81"/>
      <c r="M24" s="51"/>
      <c r="N24" s="51"/>
      <c r="O24" s="51"/>
      <c r="P24" s="51"/>
      <c r="Q24" s="51"/>
      <c r="R24" s="51"/>
    </row>
    <row r="25" spans="1:18" s="62" customFormat="1" ht="14.4" x14ac:dyDescent="0.25">
      <c r="A25" s="59"/>
      <c r="B25" s="63"/>
      <c r="C25" s="60" t="s">
        <v>70</v>
      </c>
      <c r="D25" s="61" t="s">
        <v>46</v>
      </c>
      <c r="E25" s="78">
        <v>3</v>
      </c>
      <c r="F25" s="80"/>
      <c r="G25" s="82"/>
      <c r="H25" s="78"/>
      <c r="I25" s="78"/>
      <c r="J25" s="78"/>
      <c r="K25" s="78"/>
      <c r="L25" s="81"/>
      <c r="M25" s="51"/>
      <c r="N25" s="51"/>
      <c r="O25" s="51"/>
      <c r="P25" s="51"/>
      <c r="Q25" s="51"/>
      <c r="R25" s="51"/>
    </row>
    <row r="26" spans="1:18" s="62" customFormat="1" ht="14.4" x14ac:dyDescent="0.25">
      <c r="A26" s="59"/>
      <c r="B26" s="63"/>
      <c r="C26" s="60" t="s">
        <v>71</v>
      </c>
      <c r="D26" s="61" t="s">
        <v>46</v>
      </c>
      <c r="E26" s="78">
        <v>1</v>
      </c>
      <c r="F26" s="80"/>
      <c r="G26" s="82"/>
      <c r="H26" s="78"/>
      <c r="I26" s="78"/>
      <c r="J26" s="78"/>
      <c r="K26" s="78"/>
      <c r="L26" s="81"/>
      <c r="M26" s="51"/>
      <c r="N26" s="51"/>
      <c r="O26" s="51"/>
      <c r="P26" s="51"/>
      <c r="Q26" s="51"/>
      <c r="R26" s="51"/>
    </row>
    <row r="27" spans="1:18" s="62" customFormat="1" ht="14.4" x14ac:dyDescent="0.25">
      <c r="A27" s="59"/>
      <c r="B27" s="63"/>
      <c r="C27" s="60" t="s">
        <v>72</v>
      </c>
      <c r="D27" s="61" t="s">
        <v>46</v>
      </c>
      <c r="E27" s="78">
        <v>1</v>
      </c>
      <c r="F27" s="80"/>
      <c r="G27" s="82"/>
      <c r="H27" s="78"/>
      <c r="I27" s="78"/>
      <c r="J27" s="78"/>
      <c r="K27" s="78"/>
      <c r="L27" s="81"/>
      <c r="M27" s="51"/>
      <c r="N27" s="51"/>
      <c r="O27" s="51"/>
      <c r="P27" s="51"/>
      <c r="Q27" s="51"/>
      <c r="R27" s="51"/>
    </row>
    <row r="28" spans="1:18" s="58" customFormat="1" x14ac:dyDescent="0.25">
      <c r="A28" s="53"/>
      <c r="B28" s="54"/>
      <c r="C28" s="55" t="s">
        <v>38</v>
      </c>
      <c r="D28" s="56" t="s">
        <v>37</v>
      </c>
      <c r="E28" s="82">
        <v>5.8</v>
      </c>
      <c r="F28" s="80"/>
      <c r="G28" s="82"/>
      <c r="H28" s="78"/>
      <c r="I28" s="78"/>
      <c r="J28" s="78"/>
      <c r="K28" s="78"/>
      <c r="L28" s="81"/>
      <c r="M28" s="51"/>
      <c r="N28" s="51"/>
      <c r="O28" s="51"/>
      <c r="P28" s="51"/>
      <c r="Q28" s="51"/>
      <c r="R28" s="51"/>
    </row>
    <row r="29" spans="1:18" s="52" customFormat="1" x14ac:dyDescent="0.25">
      <c r="A29" s="77">
        <v>39</v>
      </c>
      <c r="B29" s="48" t="s">
        <v>66</v>
      </c>
      <c r="C29" s="49" t="s">
        <v>65</v>
      </c>
      <c r="D29" s="50" t="s">
        <v>36</v>
      </c>
      <c r="E29" s="79">
        <v>1</v>
      </c>
      <c r="F29" s="80"/>
      <c r="G29" s="80"/>
      <c r="H29" s="78"/>
      <c r="I29" s="78"/>
      <c r="J29" s="78"/>
      <c r="K29" s="78"/>
      <c r="L29" s="81"/>
      <c r="M29" s="51"/>
      <c r="N29" s="51"/>
      <c r="O29" s="51"/>
      <c r="P29" s="51"/>
      <c r="Q29" s="51"/>
      <c r="R29" s="51"/>
    </row>
    <row r="30" spans="1:18" s="58" customFormat="1" x14ac:dyDescent="0.25">
      <c r="A30" s="53"/>
      <c r="B30" s="54" t="s">
        <v>40</v>
      </c>
      <c r="C30" s="55" t="s">
        <v>41</v>
      </c>
      <c r="D30" s="56" t="s">
        <v>36</v>
      </c>
      <c r="E30" s="82">
        <v>1</v>
      </c>
      <c r="F30" s="80"/>
      <c r="G30" s="82"/>
      <c r="H30" s="78"/>
      <c r="I30" s="78"/>
      <c r="J30" s="78"/>
      <c r="K30" s="78"/>
      <c r="L30" s="81"/>
      <c r="M30" s="57"/>
      <c r="N30" s="57"/>
      <c r="O30" s="57"/>
      <c r="P30" s="57"/>
      <c r="Q30" s="57"/>
      <c r="R30" s="57"/>
    </row>
    <row r="31" spans="1:18" s="58" customFormat="1" x14ac:dyDescent="0.25">
      <c r="A31" s="53"/>
      <c r="B31" s="54"/>
      <c r="C31" s="55" t="s">
        <v>39</v>
      </c>
      <c r="D31" s="56" t="s">
        <v>37</v>
      </c>
      <c r="E31" s="82">
        <v>7.0000000000000007E-2</v>
      </c>
      <c r="F31" s="80"/>
      <c r="G31" s="82"/>
      <c r="H31" s="78"/>
      <c r="I31" s="78"/>
      <c r="J31" s="78"/>
      <c r="K31" s="78"/>
      <c r="L31" s="81"/>
      <c r="M31" s="52"/>
      <c r="N31" s="52"/>
      <c r="O31" s="52"/>
      <c r="P31" s="52"/>
      <c r="Q31" s="52"/>
      <c r="R31" s="52"/>
    </row>
    <row r="32" spans="1:18" s="58" customFormat="1" x14ac:dyDescent="0.25">
      <c r="A32" s="53"/>
      <c r="B32" s="54"/>
      <c r="C32" s="55" t="s">
        <v>73</v>
      </c>
      <c r="D32" s="56" t="s">
        <v>36</v>
      </c>
      <c r="E32" s="78">
        <v>1</v>
      </c>
      <c r="F32" s="80"/>
      <c r="G32" s="82"/>
      <c r="H32" s="78"/>
      <c r="I32" s="78"/>
      <c r="J32" s="78"/>
      <c r="K32" s="78"/>
      <c r="L32" s="81"/>
      <c r="M32" s="51"/>
      <c r="N32" s="51"/>
      <c r="O32" s="51"/>
      <c r="P32" s="51"/>
      <c r="Q32" s="51"/>
      <c r="R32" s="51"/>
    </row>
    <row r="33" spans="1:18" s="58" customFormat="1" x14ac:dyDescent="0.25">
      <c r="A33" s="53"/>
      <c r="B33" s="54"/>
      <c r="C33" s="55" t="s">
        <v>38</v>
      </c>
      <c r="D33" s="56" t="s">
        <v>37</v>
      </c>
      <c r="E33" s="82">
        <v>2.04</v>
      </c>
      <c r="F33" s="80"/>
      <c r="G33" s="82"/>
      <c r="H33" s="78"/>
      <c r="I33" s="78"/>
      <c r="J33" s="78"/>
      <c r="K33" s="78"/>
      <c r="L33" s="81"/>
      <c r="M33" s="51"/>
      <c r="N33" s="51"/>
      <c r="O33" s="51"/>
      <c r="P33" s="51"/>
      <c r="Q33" s="51"/>
      <c r="R33" s="51"/>
    </row>
    <row r="34" spans="1:18" s="52" customFormat="1" x14ac:dyDescent="0.25">
      <c r="A34" s="77">
        <v>40</v>
      </c>
      <c r="B34" s="48" t="s">
        <v>66</v>
      </c>
      <c r="C34" s="49" t="s">
        <v>65</v>
      </c>
      <c r="D34" s="50" t="s">
        <v>36</v>
      </c>
      <c r="E34" s="79">
        <v>23</v>
      </c>
      <c r="F34" s="80"/>
      <c r="G34" s="80"/>
      <c r="H34" s="78"/>
      <c r="I34" s="78"/>
      <c r="J34" s="78"/>
      <c r="K34" s="78"/>
      <c r="L34" s="81"/>
      <c r="M34" s="51"/>
      <c r="N34" s="51"/>
      <c r="O34" s="51"/>
      <c r="P34" s="51"/>
      <c r="Q34" s="51"/>
      <c r="R34" s="51"/>
    </row>
    <row r="35" spans="1:18" s="58" customFormat="1" x14ac:dyDescent="0.25">
      <c r="A35" s="53"/>
      <c r="B35" s="54" t="s">
        <v>40</v>
      </c>
      <c r="C35" s="55" t="s">
        <v>41</v>
      </c>
      <c r="D35" s="56" t="s">
        <v>36</v>
      </c>
      <c r="E35" s="82">
        <v>23</v>
      </c>
      <c r="F35" s="80"/>
      <c r="G35" s="82"/>
      <c r="H35" s="78"/>
      <c r="I35" s="78"/>
      <c r="J35" s="78"/>
      <c r="K35" s="78"/>
      <c r="L35" s="81"/>
      <c r="M35" s="57"/>
      <c r="N35" s="57"/>
      <c r="O35" s="57"/>
      <c r="P35" s="57"/>
      <c r="Q35" s="57"/>
      <c r="R35" s="57"/>
    </row>
    <row r="36" spans="1:18" s="58" customFormat="1" x14ac:dyDescent="0.25">
      <c r="A36" s="53"/>
      <c r="B36" s="54"/>
      <c r="C36" s="55" t="s">
        <v>39</v>
      </c>
      <c r="D36" s="56" t="s">
        <v>37</v>
      </c>
      <c r="E36" s="82">
        <v>1.61</v>
      </c>
      <c r="F36" s="80"/>
      <c r="G36" s="82"/>
      <c r="H36" s="78"/>
      <c r="I36" s="78"/>
      <c r="J36" s="78"/>
      <c r="K36" s="78"/>
      <c r="L36" s="81"/>
      <c r="M36" s="52"/>
      <c r="N36" s="52"/>
      <c r="O36" s="52"/>
      <c r="P36" s="52"/>
      <c r="Q36" s="52"/>
      <c r="R36" s="52"/>
    </row>
    <row r="37" spans="1:18" s="62" customFormat="1" ht="27.6" x14ac:dyDescent="0.25">
      <c r="A37" s="59"/>
      <c r="B37" s="63"/>
      <c r="C37" s="60" t="s">
        <v>74</v>
      </c>
      <c r="D37" s="61" t="s">
        <v>46</v>
      </c>
      <c r="E37" s="78">
        <v>17</v>
      </c>
      <c r="F37" s="80"/>
      <c r="G37" s="82"/>
      <c r="H37" s="78"/>
      <c r="I37" s="78"/>
      <c r="J37" s="78"/>
      <c r="K37" s="78"/>
      <c r="L37" s="81"/>
      <c r="M37" s="51"/>
      <c r="N37" s="51"/>
      <c r="O37" s="51"/>
      <c r="P37" s="51"/>
      <c r="Q37" s="51"/>
      <c r="R37" s="51"/>
    </row>
    <row r="38" spans="1:18" s="62" customFormat="1" ht="14.4" x14ac:dyDescent="0.25">
      <c r="A38" s="59"/>
      <c r="B38" s="63"/>
      <c r="C38" s="60" t="s">
        <v>75</v>
      </c>
      <c r="D38" s="61" t="s">
        <v>46</v>
      </c>
      <c r="E38" s="78">
        <v>2</v>
      </c>
      <c r="F38" s="80"/>
      <c r="G38" s="82"/>
      <c r="H38" s="78"/>
      <c r="I38" s="78"/>
      <c r="J38" s="78"/>
      <c r="K38" s="78"/>
      <c r="L38" s="81"/>
      <c r="M38" s="51"/>
      <c r="N38" s="51"/>
      <c r="O38" s="51"/>
      <c r="P38" s="51"/>
      <c r="Q38" s="51"/>
      <c r="R38" s="51"/>
    </row>
    <row r="39" spans="1:18" s="62" customFormat="1" ht="14.4" x14ac:dyDescent="0.25">
      <c r="A39" s="59"/>
      <c r="B39" s="63"/>
      <c r="C39" s="60" t="s">
        <v>67</v>
      </c>
      <c r="D39" s="61" t="s">
        <v>46</v>
      </c>
      <c r="E39" s="78">
        <v>2</v>
      </c>
      <c r="F39" s="80"/>
      <c r="G39" s="82"/>
      <c r="H39" s="78"/>
      <c r="I39" s="78"/>
      <c r="J39" s="78"/>
      <c r="K39" s="78"/>
      <c r="L39" s="81"/>
      <c r="M39" s="51"/>
      <c r="N39" s="51"/>
      <c r="O39" s="51"/>
      <c r="P39" s="51"/>
      <c r="Q39" s="51"/>
      <c r="R39" s="51"/>
    </row>
    <row r="40" spans="1:18" s="62" customFormat="1" ht="14.4" x14ac:dyDescent="0.25">
      <c r="A40" s="59"/>
      <c r="B40" s="63"/>
      <c r="C40" s="60" t="s">
        <v>68</v>
      </c>
      <c r="D40" s="61" t="s">
        <v>46</v>
      </c>
      <c r="E40" s="78">
        <v>2</v>
      </c>
      <c r="F40" s="80"/>
      <c r="G40" s="82"/>
      <c r="H40" s="78"/>
      <c r="I40" s="78"/>
      <c r="J40" s="78"/>
      <c r="K40" s="78"/>
      <c r="L40" s="81"/>
      <c r="M40" s="51"/>
      <c r="N40" s="51"/>
      <c r="O40" s="51"/>
      <c r="P40" s="51"/>
      <c r="Q40" s="51"/>
      <c r="R40" s="51"/>
    </row>
    <row r="41" spans="1:18" s="58" customFormat="1" x14ac:dyDescent="0.25">
      <c r="A41" s="53"/>
      <c r="B41" s="54"/>
      <c r="C41" s="55" t="s">
        <v>38</v>
      </c>
      <c r="D41" s="56" t="s">
        <v>37</v>
      </c>
      <c r="E41" s="82">
        <v>46.92</v>
      </c>
      <c r="F41" s="80"/>
      <c r="G41" s="82"/>
      <c r="H41" s="78"/>
      <c r="I41" s="78"/>
      <c r="J41" s="78"/>
      <c r="K41" s="78"/>
      <c r="L41" s="81"/>
      <c r="M41" s="51"/>
      <c r="N41" s="51"/>
      <c r="O41" s="51"/>
      <c r="P41" s="51"/>
      <c r="Q41" s="51"/>
      <c r="R41" s="51"/>
    </row>
    <row r="42" spans="1:18" s="58" customFormat="1" x14ac:dyDescent="0.25">
      <c r="A42" s="53"/>
      <c r="B42" s="54"/>
      <c r="C42" s="84" t="s">
        <v>76</v>
      </c>
      <c r="D42" s="56"/>
      <c r="E42" s="82"/>
      <c r="F42" s="80"/>
      <c r="G42" s="82"/>
      <c r="H42" s="78"/>
      <c r="I42" s="78"/>
      <c r="J42" s="78"/>
      <c r="K42" s="78"/>
      <c r="L42" s="81"/>
      <c r="M42" s="51"/>
      <c r="N42" s="51"/>
      <c r="O42" s="51"/>
      <c r="P42" s="51"/>
      <c r="Q42" s="51"/>
      <c r="R42" s="51"/>
    </row>
    <row r="43" spans="1:18" s="92" customFormat="1" ht="16.2" x14ac:dyDescent="0.35">
      <c r="A43" s="85">
        <v>47</v>
      </c>
      <c r="B43" s="86" t="s">
        <v>77</v>
      </c>
      <c r="C43" s="87" t="s">
        <v>78</v>
      </c>
      <c r="D43" s="88" t="s">
        <v>36</v>
      </c>
      <c r="E43" s="89">
        <v>178</v>
      </c>
      <c r="F43" s="90"/>
      <c r="G43" s="90"/>
      <c r="H43" s="90"/>
      <c r="I43" s="90"/>
      <c r="J43" s="90"/>
      <c r="K43" s="90"/>
      <c r="L43" s="91"/>
    </row>
    <row r="44" spans="1:18" s="92" customFormat="1" ht="16.2" x14ac:dyDescent="0.35">
      <c r="A44" s="85"/>
      <c r="B44" s="93" t="s">
        <v>40</v>
      </c>
      <c r="C44" s="94" t="s">
        <v>79</v>
      </c>
      <c r="D44" s="95" t="s">
        <v>36</v>
      </c>
      <c r="E44" s="96">
        <v>178</v>
      </c>
      <c r="F44" s="96"/>
      <c r="G44" s="96"/>
      <c r="H44" s="96"/>
      <c r="I44" s="96"/>
      <c r="J44" s="96"/>
      <c r="K44" s="96"/>
      <c r="L44" s="97"/>
    </row>
    <row r="45" spans="1:18" s="92" customFormat="1" ht="16.2" x14ac:dyDescent="0.35">
      <c r="A45" s="85"/>
      <c r="B45" s="93"/>
      <c r="C45" s="98" t="s">
        <v>39</v>
      </c>
      <c r="D45" s="99" t="s">
        <v>37</v>
      </c>
      <c r="E45" s="96">
        <v>2.0114000000000001</v>
      </c>
      <c r="F45" s="96"/>
      <c r="G45" s="96"/>
      <c r="H45" s="96"/>
      <c r="I45" s="96"/>
      <c r="J45" s="96"/>
      <c r="K45" s="96"/>
      <c r="L45" s="97"/>
    </row>
    <row r="46" spans="1:18" s="92" customFormat="1" ht="15" customHeight="1" x14ac:dyDescent="0.35">
      <c r="A46" s="85"/>
      <c r="B46" s="93"/>
      <c r="C46" s="83" t="s">
        <v>80</v>
      </c>
      <c r="D46" s="100" t="s">
        <v>36</v>
      </c>
      <c r="E46" s="96">
        <v>28</v>
      </c>
      <c r="F46" s="96"/>
      <c r="G46" s="96"/>
      <c r="H46" s="96"/>
      <c r="I46" s="96"/>
      <c r="J46" s="96"/>
      <c r="K46" s="96"/>
      <c r="L46" s="97"/>
    </row>
    <row r="47" spans="1:18" s="92" customFormat="1" ht="15" customHeight="1" x14ac:dyDescent="0.35">
      <c r="A47" s="85"/>
      <c r="B47" s="93"/>
      <c r="C47" s="83" t="s">
        <v>81</v>
      </c>
      <c r="D47" s="100" t="s">
        <v>36</v>
      </c>
      <c r="E47" s="96">
        <v>100</v>
      </c>
      <c r="F47" s="96"/>
      <c r="G47" s="96"/>
      <c r="H47" s="96"/>
      <c r="I47" s="96"/>
      <c r="J47" s="96"/>
      <c r="K47" s="96"/>
      <c r="L47" s="97"/>
    </row>
    <row r="48" spans="1:18" s="92" customFormat="1" ht="15" customHeight="1" x14ac:dyDescent="0.35">
      <c r="A48" s="85"/>
      <c r="B48" s="93"/>
      <c r="C48" s="83" t="s">
        <v>82</v>
      </c>
      <c r="D48" s="100" t="s">
        <v>36</v>
      </c>
      <c r="E48" s="96">
        <v>50</v>
      </c>
      <c r="F48" s="96"/>
      <c r="G48" s="96"/>
      <c r="H48" s="96"/>
      <c r="I48" s="96"/>
      <c r="J48" s="96"/>
      <c r="K48" s="96"/>
      <c r="L48" s="97"/>
    </row>
    <row r="49" spans="1:12" s="92" customFormat="1" ht="16.2" x14ac:dyDescent="0.35">
      <c r="A49" s="85"/>
      <c r="B49" s="101"/>
      <c r="C49" s="94" t="s">
        <v>38</v>
      </c>
      <c r="D49" s="95" t="s">
        <v>37</v>
      </c>
      <c r="E49" s="96">
        <v>16.678599999999999</v>
      </c>
      <c r="F49" s="96"/>
      <c r="G49" s="96"/>
      <c r="H49" s="96"/>
      <c r="I49" s="96"/>
      <c r="J49" s="96"/>
      <c r="K49" s="96"/>
      <c r="L49" s="97"/>
    </row>
    <row r="50" spans="1:12" s="92" customFormat="1" ht="16.2" x14ac:dyDescent="0.35">
      <c r="A50" s="85">
        <v>48</v>
      </c>
      <c r="B50" s="86" t="s">
        <v>83</v>
      </c>
      <c r="C50" s="87" t="s">
        <v>84</v>
      </c>
      <c r="D50" s="88" t="s">
        <v>36</v>
      </c>
      <c r="E50" s="89">
        <v>47</v>
      </c>
      <c r="F50" s="90"/>
      <c r="G50" s="90"/>
      <c r="H50" s="90"/>
      <c r="I50" s="90"/>
      <c r="J50" s="90"/>
      <c r="K50" s="90"/>
      <c r="L50" s="91"/>
    </row>
    <row r="51" spans="1:12" s="92" customFormat="1" ht="16.2" x14ac:dyDescent="0.35">
      <c r="A51" s="85"/>
      <c r="B51" s="93" t="s">
        <v>40</v>
      </c>
      <c r="C51" s="94" t="s">
        <v>79</v>
      </c>
      <c r="D51" s="95" t="s">
        <v>36</v>
      </c>
      <c r="E51" s="96">
        <v>47</v>
      </c>
      <c r="F51" s="96"/>
      <c r="G51" s="96"/>
      <c r="H51" s="96"/>
      <c r="I51" s="96"/>
      <c r="J51" s="96"/>
      <c r="K51" s="96"/>
      <c r="L51" s="97"/>
    </row>
    <row r="52" spans="1:12" s="92" customFormat="1" ht="16.2" x14ac:dyDescent="0.35">
      <c r="A52" s="85"/>
      <c r="B52" s="93"/>
      <c r="C52" s="94" t="s">
        <v>85</v>
      </c>
      <c r="D52" s="100" t="s">
        <v>36</v>
      </c>
      <c r="E52" s="96">
        <v>30</v>
      </c>
      <c r="F52" s="96"/>
      <c r="G52" s="96"/>
      <c r="H52" s="96"/>
      <c r="I52" s="96"/>
      <c r="J52" s="96"/>
      <c r="K52" s="96"/>
      <c r="L52" s="97"/>
    </row>
    <row r="53" spans="1:12" s="92" customFormat="1" ht="16.2" x14ac:dyDescent="0.35">
      <c r="A53" s="85"/>
      <c r="B53" s="93"/>
      <c r="C53" s="94" t="s">
        <v>86</v>
      </c>
      <c r="D53" s="100" t="s">
        <v>36</v>
      </c>
      <c r="E53" s="96">
        <v>10</v>
      </c>
      <c r="F53" s="96"/>
      <c r="G53" s="96"/>
      <c r="H53" s="96"/>
      <c r="I53" s="96"/>
      <c r="J53" s="96"/>
      <c r="K53" s="96"/>
      <c r="L53" s="97"/>
    </row>
    <row r="54" spans="1:12" s="92" customFormat="1" ht="16.2" x14ac:dyDescent="0.35">
      <c r="A54" s="85"/>
      <c r="B54" s="93"/>
      <c r="C54" s="94" t="s">
        <v>87</v>
      </c>
      <c r="D54" s="100" t="s">
        <v>36</v>
      </c>
      <c r="E54" s="96">
        <v>1</v>
      </c>
      <c r="F54" s="96"/>
      <c r="G54" s="96"/>
      <c r="H54" s="96"/>
      <c r="I54" s="96"/>
      <c r="J54" s="96"/>
      <c r="K54" s="96"/>
      <c r="L54" s="97"/>
    </row>
    <row r="55" spans="1:12" s="92" customFormat="1" ht="16.2" x14ac:dyDescent="0.35">
      <c r="A55" s="85"/>
      <c r="B55" s="93"/>
      <c r="C55" s="94" t="s">
        <v>88</v>
      </c>
      <c r="D55" s="100" t="s">
        <v>36</v>
      </c>
      <c r="E55" s="96">
        <v>1</v>
      </c>
      <c r="F55" s="96"/>
      <c r="G55" s="96"/>
      <c r="H55" s="96"/>
      <c r="I55" s="96"/>
      <c r="J55" s="96"/>
      <c r="K55" s="96"/>
      <c r="L55" s="97"/>
    </row>
    <row r="56" spans="1:12" s="92" customFormat="1" ht="16.2" x14ac:dyDescent="0.35">
      <c r="A56" s="85"/>
      <c r="B56" s="93"/>
      <c r="C56" s="94" t="s">
        <v>89</v>
      </c>
      <c r="D56" s="100" t="s">
        <v>36</v>
      </c>
      <c r="E56" s="96">
        <v>5</v>
      </c>
      <c r="F56" s="96"/>
      <c r="G56" s="96"/>
      <c r="H56" s="96"/>
      <c r="I56" s="96"/>
      <c r="J56" s="96"/>
      <c r="K56" s="96"/>
      <c r="L56" s="97"/>
    </row>
    <row r="57" spans="1:12" s="92" customFormat="1" ht="16.2" x14ac:dyDescent="0.35">
      <c r="A57" s="85"/>
      <c r="B57" s="101"/>
      <c r="C57" s="94" t="s">
        <v>38</v>
      </c>
      <c r="D57" s="95" t="s">
        <v>37</v>
      </c>
      <c r="E57" s="96">
        <v>6.016</v>
      </c>
      <c r="F57" s="96"/>
      <c r="G57" s="96"/>
      <c r="H57" s="96"/>
      <c r="I57" s="96"/>
      <c r="J57" s="96"/>
      <c r="K57" s="96"/>
      <c r="L57" s="97"/>
    </row>
    <row r="58" spans="1:12" s="92" customFormat="1" ht="16.2" x14ac:dyDescent="0.35">
      <c r="A58" s="85"/>
      <c r="B58" s="101"/>
      <c r="C58" s="102" t="s">
        <v>90</v>
      </c>
      <c r="D58" s="95"/>
      <c r="E58" s="96"/>
      <c r="F58" s="96"/>
      <c r="G58" s="96"/>
      <c r="H58" s="96"/>
      <c r="I58" s="96"/>
      <c r="J58" s="96"/>
      <c r="K58" s="96"/>
      <c r="L58" s="97"/>
    </row>
    <row r="59" spans="1:12" s="92" customFormat="1" ht="16.2" x14ac:dyDescent="0.35">
      <c r="A59" s="85">
        <v>49</v>
      </c>
      <c r="B59" s="86" t="s">
        <v>91</v>
      </c>
      <c r="C59" s="87" t="s">
        <v>92</v>
      </c>
      <c r="D59" s="88" t="s">
        <v>36</v>
      </c>
      <c r="E59" s="89">
        <v>225</v>
      </c>
      <c r="F59" s="90"/>
      <c r="G59" s="90"/>
      <c r="H59" s="90"/>
      <c r="I59" s="90"/>
      <c r="J59" s="90"/>
      <c r="K59" s="90"/>
      <c r="L59" s="91"/>
    </row>
    <row r="60" spans="1:12" s="92" customFormat="1" ht="16.2" x14ac:dyDescent="0.35">
      <c r="A60" s="85"/>
      <c r="B60" s="103"/>
      <c r="C60" s="94" t="s">
        <v>79</v>
      </c>
      <c r="D60" s="95" t="s">
        <v>36</v>
      </c>
      <c r="E60" s="96">
        <v>225</v>
      </c>
      <c r="F60" s="96"/>
      <c r="G60" s="96"/>
      <c r="H60" s="96"/>
      <c r="I60" s="96"/>
      <c r="J60" s="96"/>
      <c r="K60" s="96"/>
      <c r="L60" s="97"/>
    </row>
    <row r="61" spans="1:12" s="92" customFormat="1" ht="16.2" x14ac:dyDescent="0.35">
      <c r="A61" s="85"/>
      <c r="B61" s="93"/>
      <c r="C61" s="98" t="s">
        <v>39</v>
      </c>
      <c r="D61" s="99" t="s">
        <v>37</v>
      </c>
      <c r="E61" s="96">
        <v>6.9749999999999996</v>
      </c>
      <c r="F61" s="96"/>
      <c r="G61" s="96"/>
      <c r="H61" s="96"/>
      <c r="I61" s="96"/>
      <c r="J61" s="96"/>
      <c r="K61" s="96"/>
      <c r="L61" s="97"/>
    </row>
    <row r="62" spans="1:12" s="92" customFormat="1" ht="16.2" x14ac:dyDescent="0.35">
      <c r="A62" s="85"/>
      <c r="B62" s="93"/>
      <c r="C62" s="94" t="s">
        <v>93</v>
      </c>
      <c r="D62" s="100" t="s">
        <v>36</v>
      </c>
      <c r="E62" s="96">
        <v>225</v>
      </c>
      <c r="F62" s="96"/>
      <c r="G62" s="96"/>
      <c r="H62" s="96"/>
      <c r="I62" s="96"/>
      <c r="J62" s="96"/>
      <c r="K62" s="96"/>
      <c r="L62" s="97"/>
    </row>
    <row r="63" spans="1:12" s="92" customFormat="1" ht="16.2" x14ac:dyDescent="0.35">
      <c r="A63" s="85"/>
      <c r="B63" s="101"/>
      <c r="C63" s="94" t="s">
        <v>38</v>
      </c>
      <c r="D63" s="95" t="s">
        <v>37</v>
      </c>
      <c r="E63" s="96">
        <v>65.474999999999994</v>
      </c>
      <c r="F63" s="96"/>
      <c r="G63" s="96"/>
      <c r="H63" s="96"/>
      <c r="I63" s="96"/>
      <c r="J63" s="96"/>
      <c r="K63" s="96"/>
      <c r="L63" s="97"/>
    </row>
    <row r="64" spans="1:12" s="92" customFormat="1" ht="16.2" x14ac:dyDescent="0.35">
      <c r="A64" s="85"/>
      <c r="B64" s="101"/>
      <c r="C64" s="102" t="s">
        <v>94</v>
      </c>
      <c r="D64" s="95"/>
      <c r="E64" s="96"/>
      <c r="F64" s="96"/>
      <c r="G64" s="96"/>
      <c r="H64" s="96"/>
      <c r="I64" s="96"/>
      <c r="J64" s="96"/>
      <c r="K64" s="96"/>
      <c r="L64" s="97"/>
    </row>
    <row r="65" spans="1:13" s="92" customFormat="1" ht="27.6" x14ac:dyDescent="0.35">
      <c r="A65" s="85">
        <v>52</v>
      </c>
      <c r="B65" s="86" t="s">
        <v>95</v>
      </c>
      <c r="C65" s="87" t="s">
        <v>94</v>
      </c>
      <c r="D65" s="88" t="s">
        <v>36</v>
      </c>
      <c r="E65" s="89">
        <v>81</v>
      </c>
      <c r="F65" s="90"/>
      <c r="G65" s="90"/>
      <c r="H65" s="90"/>
      <c r="I65" s="90"/>
      <c r="J65" s="90"/>
      <c r="K65" s="90"/>
      <c r="L65" s="91"/>
    </row>
    <row r="66" spans="1:13" s="92" customFormat="1" ht="16.2" x14ac:dyDescent="0.35">
      <c r="A66" s="85"/>
      <c r="B66" s="93" t="s">
        <v>40</v>
      </c>
      <c r="C66" s="94" t="s">
        <v>79</v>
      </c>
      <c r="D66" s="95" t="s">
        <v>36</v>
      </c>
      <c r="E66" s="96">
        <v>81</v>
      </c>
      <c r="F66" s="96"/>
      <c r="G66" s="96"/>
      <c r="H66" s="96"/>
      <c r="I66" s="96"/>
      <c r="J66" s="96"/>
      <c r="K66" s="96"/>
      <c r="L66" s="97"/>
    </row>
    <row r="67" spans="1:13" s="92" customFormat="1" ht="16.2" x14ac:dyDescent="0.35">
      <c r="A67" s="85"/>
      <c r="B67" s="93"/>
      <c r="C67" s="98" t="s">
        <v>39</v>
      </c>
      <c r="D67" s="99" t="s">
        <v>37</v>
      </c>
      <c r="E67" s="96">
        <v>19.844999999999999</v>
      </c>
      <c r="F67" s="96"/>
      <c r="G67" s="96"/>
      <c r="H67" s="96"/>
      <c r="I67" s="96"/>
      <c r="J67" s="96"/>
      <c r="K67" s="96"/>
      <c r="L67" s="97"/>
    </row>
    <row r="68" spans="1:13" s="92" customFormat="1" ht="16.2" x14ac:dyDescent="0.35">
      <c r="A68" s="85"/>
      <c r="B68" s="93"/>
      <c r="C68" s="94" t="s">
        <v>96</v>
      </c>
      <c r="D68" s="100" t="s">
        <v>36</v>
      </c>
      <c r="E68" s="96">
        <v>10</v>
      </c>
      <c r="F68" s="96"/>
      <c r="G68" s="96"/>
      <c r="H68" s="96"/>
      <c r="I68" s="96"/>
      <c r="J68" s="96"/>
      <c r="K68" s="96"/>
      <c r="L68" s="97"/>
    </row>
    <row r="69" spans="1:13" s="92" customFormat="1" ht="16.2" x14ac:dyDescent="0.35">
      <c r="A69" s="85"/>
      <c r="B69" s="93"/>
      <c r="C69" s="94" t="s">
        <v>97</v>
      </c>
      <c r="D69" s="100" t="s">
        <v>36</v>
      </c>
      <c r="E69" s="96">
        <v>5</v>
      </c>
      <c r="F69" s="96"/>
      <c r="G69" s="96"/>
      <c r="H69" s="96"/>
      <c r="I69" s="96"/>
      <c r="J69" s="96"/>
      <c r="K69" s="96"/>
      <c r="L69" s="97"/>
    </row>
    <row r="70" spans="1:13" s="92" customFormat="1" ht="16.2" x14ac:dyDescent="0.35">
      <c r="A70" s="85"/>
      <c r="B70" s="93"/>
      <c r="C70" s="94" t="s">
        <v>98</v>
      </c>
      <c r="D70" s="100" t="s">
        <v>36</v>
      </c>
      <c r="E70" s="96">
        <v>40</v>
      </c>
      <c r="F70" s="96"/>
      <c r="G70" s="96"/>
      <c r="H70" s="96"/>
      <c r="I70" s="96"/>
      <c r="J70" s="96"/>
      <c r="K70" s="96"/>
      <c r="L70" s="97"/>
    </row>
    <row r="71" spans="1:13" s="92" customFormat="1" ht="16.2" x14ac:dyDescent="0.35">
      <c r="A71" s="85"/>
      <c r="B71" s="93"/>
      <c r="C71" s="94" t="s">
        <v>99</v>
      </c>
      <c r="D71" s="100" t="s">
        <v>36</v>
      </c>
      <c r="E71" s="96">
        <v>20</v>
      </c>
      <c r="F71" s="96"/>
      <c r="G71" s="96"/>
      <c r="H71" s="96"/>
      <c r="I71" s="96"/>
      <c r="J71" s="96"/>
      <c r="K71" s="96"/>
      <c r="L71" s="97"/>
    </row>
    <row r="72" spans="1:13" s="92" customFormat="1" ht="16.2" x14ac:dyDescent="0.35">
      <c r="A72" s="85"/>
      <c r="B72" s="93"/>
      <c r="C72" s="94" t="s">
        <v>100</v>
      </c>
      <c r="D72" s="100" t="s">
        <v>36</v>
      </c>
      <c r="E72" s="96">
        <v>2</v>
      </c>
      <c r="F72" s="96"/>
      <c r="G72" s="96"/>
      <c r="H72" s="96"/>
      <c r="I72" s="96"/>
      <c r="J72" s="96"/>
      <c r="K72" s="96"/>
      <c r="L72" s="97"/>
    </row>
    <row r="73" spans="1:13" s="92" customFormat="1" ht="16.2" x14ac:dyDescent="0.35">
      <c r="A73" s="85"/>
      <c r="B73" s="93"/>
      <c r="C73" s="94" t="s">
        <v>101</v>
      </c>
      <c r="D73" s="100" t="s">
        <v>36</v>
      </c>
      <c r="E73" s="96">
        <v>2</v>
      </c>
      <c r="F73" s="96"/>
      <c r="G73" s="96"/>
      <c r="H73" s="96"/>
      <c r="I73" s="96"/>
      <c r="J73" s="96"/>
      <c r="K73" s="96"/>
      <c r="L73" s="97"/>
    </row>
    <row r="74" spans="1:13" s="92" customFormat="1" ht="16.2" x14ac:dyDescent="0.35">
      <c r="A74" s="85"/>
      <c r="B74" s="93"/>
      <c r="C74" s="94" t="s">
        <v>102</v>
      </c>
      <c r="D74" s="100" t="s">
        <v>36</v>
      </c>
      <c r="E74" s="96">
        <v>2</v>
      </c>
      <c r="F74" s="96"/>
      <c r="G74" s="96"/>
      <c r="H74" s="96"/>
      <c r="I74" s="96"/>
      <c r="J74" s="96"/>
      <c r="K74" s="96"/>
      <c r="L74" s="97"/>
    </row>
    <row r="75" spans="1:13" s="92" customFormat="1" ht="27.6" x14ac:dyDescent="0.35">
      <c r="A75" s="85"/>
      <c r="B75" s="93"/>
      <c r="C75" s="94" t="s">
        <v>103</v>
      </c>
      <c r="D75" s="100" t="s">
        <v>36</v>
      </c>
      <c r="E75" s="96">
        <v>1</v>
      </c>
      <c r="F75" s="96"/>
      <c r="G75" s="96"/>
      <c r="H75" s="96"/>
      <c r="I75" s="96"/>
      <c r="J75" s="96"/>
      <c r="K75" s="96"/>
      <c r="L75" s="97"/>
    </row>
    <row r="76" spans="1:13" s="92" customFormat="1" ht="16.8" thickBot="1" x14ac:dyDescent="0.4">
      <c r="A76" s="85"/>
      <c r="B76" s="101"/>
      <c r="C76" s="94" t="s">
        <v>38</v>
      </c>
      <c r="D76" s="95" t="s">
        <v>37</v>
      </c>
      <c r="E76" s="96">
        <v>27.297000000000001</v>
      </c>
      <c r="F76" s="96"/>
      <c r="G76" s="96"/>
      <c r="H76" s="96"/>
      <c r="I76" s="96"/>
      <c r="J76" s="96"/>
      <c r="K76" s="96"/>
      <c r="L76" s="97"/>
    </row>
    <row r="77" spans="1:13" s="65" customFormat="1" ht="14.4" thickBot="1" x14ac:dyDescent="0.3">
      <c r="A77" s="104"/>
      <c r="B77" s="105"/>
      <c r="C77" s="106" t="s">
        <v>104</v>
      </c>
      <c r="D77" s="106"/>
      <c r="E77" s="107"/>
      <c r="F77" s="106"/>
      <c r="G77" s="110"/>
      <c r="H77" s="109"/>
      <c r="I77" s="108"/>
      <c r="J77" s="110"/>
      <c r="K77" s="108"/>
      <c r="L77" s="111"/>
    </row>
    <row r="78" spans="1:13" s="26" customFormat="1" ht="17.399999999999999" customHeight="1" x14ac:dyDescent="0.25">
      <c r="A78" s="112"/>
      <c r="B78" s="113"/>
      <c r="C78" s="114" t="s">
        <v>105</v>
      </c>
      <c r="D78" s="115">
        <v>0</v>
      </c>
      <c r="E78" s="116"/>
      <c r="F78" s="117"/>
      <c r="G78" s="117"/>
      <c r="H78" s="117"/>
      <c r="I78" s="117"/>
      <c r="J78" s="117"/>
      <c r="K78" s="117"/>
      <c r="L78" s="36">
        <v>0</v>
      </c>
      <c r="M78" s="29"/>
    </row>
    <row r="79" spans="1:13" s="31" customFormat="1" ht="14.4" x14ac:dyDescent="0.25">
      <c r="A79" s="30"/>
      <c r="B79" s="24"/>
      <c r="C79" s="39" t="s">
        <v>42</v>
      </c>
      <c r="D79" s="182"/>
      <c r="E79" s="118"/>
      <c r="F79" s="41"/>
      <c r="G79" s="41"/>
      <c r="H79" s="41"/>
      <c r="I79" s="41"/>
      <c r="J79" s="41"/>
      <c r="K79" s="41"/>
      <c r="L79" s="33">
        <v>0</v>
      </c>
    </row>
    <row r="80" spans="1:13" s="26" customFormat="1" ht="17.399999999999999" customHeight="1" x14ac:dyDescent="0.25">
      <c r="A80" s="27"/>
      <c r="B80" s="25"/>
      <c r="C80" s="40" t="s">
        <v>106</v>
      </c>
      <c r="D80" s="28">
        <v>0</v>
      </c>
      <c r="E80" s="80"/>
      <c r="F80" s="42"/>
      <c r="G80" s="42"/>
      <c r="H80" s="42"/>
      <c r="I80" s="42"/>
      <c r="J80" s="42"/>
      <c r="K80" s="42"/>
      <c r="L80" s="32">
        <v>0</v>
      </c>
      <c r="M80" s="29"/>
    </row>
    <row r="81" spans="1:18" s="31" customFormat="1" ht="14.4" x14ac:dyDescent="0.25">
      <c r="A81" s="30"/>
      <c r="B81" s="24"/>
      <c r="C81" s="39" t="s">
        <v>42</v>
      </c>
      <c r="D81" s="24"/>
      <c r="E81" s="118"/>
      <c r="F81" s="41"/>
      <c r="G81" s="41"/>
      <c r="H81" s="41"/>
      <c r="I81" s="41"/>
      <c r="J81" s="41"/>
      <c r="K81" s="41"/>
      <c r="L81" s="33">
        <v>0</v>
      </c>
    </row>
    <row r="82" spans="1:18" s="26" customFormat="1" ht="14.4" x14ac:dyDescent="0.25">
      <c r="A82" s="27"/>
      <c r="B82" s="25"/>
      <c r="C82" s="40" t="s">
        <v>43</v>
      </c>
      <c r="D82" s="28">
        <v>0</v>
      </c>
      <c r="E82" s="80"/>
      <c r="F82" s="42"/>
      <c r="G82" s="42"/>
      <c r="H82" s="42"/>
      <c r="I82" s="42"/>
      <c r="J82" s="42"/>
      <c r="K82" s="42"/>
      <c r="L82" s="32">
        <v>0</v>
      </c>
    </row>
    <row r="83" spans="1:18" s="31" customFormat="1" ht="14.4" x14ac:dyDescent="0.25">
      <c r="A83" s="30"/>
      <c r="B83" s="24"/>
      <c r="C83" s="39" t="s">
        <v>42</v>
      </c>
      <c r="D83" s="24"/>
      <c r="E83" s="118"/>
      <c r="F83" s="41"/>
      <c r="G83" s="41"/>
      <c r="H83" s="41"/>
      <c r="I83" s="41"/>
      <c r="J83" s="41"/>
      <c r="K83" s="41"/>
      <c r="L83" s="33">
        <v>0</v>
      </c>
    </row>
    <row r="84" spans="1:18" s="26" customFormat="1" ht="14.4" x14ac:dyDescent="0.25">
      <c r="A84" s="27"/>
      <c r="B84" s="25"/>
      <c r="C84" s="40" t="s">
        <v>44</v>
      </c>
      <c r="D84" s="35">
        <v>0</v>
      </c>
      <c r="E84" s="80"/>
      <c r="F84" s="42"/>
      <c r="G84" s="42"/>
      <c r="H84" s="42"/>
      <c r="I84" s="42"/>
      <c r="J84" s="42"/>
      <c r="K84" s="42"/>
      <c r="L84" s="32">
        <v>0</v>
      </c>
    </row>
    <row r="85" spans="1:18" s="31" customFormat="1" ht="14.4" x14ac:dyDescent="0.25">
      <c r="A85" s="30"/>
      <c r="B85" s="24"/>
      <c r="C85" s="39" t="s">
        <v>42</v>
      </c>
      <c r="D85" s="24"/>
      <c r="E85" s="118"/>
      <c r="F85" s="41"/>
      <c r="G85" s="41"/>
      <c r="H85" s="41"/>
      <c r="I85" s="41"/>
      <c r="J85" s="41"/>
      <c r="K85" s="41"/>
      <c r="L85" s="33">
        <v>0</v>
      </c>
    </row>
    <row r="86" spans="1:18" s="26" customFormat="1" ht="15" thickBot="1" x14ac:dyDescent="0.3">
      <c r="A86" s="119"/>
      <c r="B86" s="120"/>
      <c r="C86" s="121" t="s">
        <v>45</v>
      </c>
      <c r="D86" s="122">
        <v>0.18</v>
      </c>
      <c r="E86" s="123"/>
      <c r="F86" s="124"/>
      <c r="G86" s="124"/>
      <c r="H86" s="124"/>
      <c r="I86" s="124"/>
      <c r="J86" s="124"/>
      <c r="K86" s="124"/>
      <c r="L86" s="34">
        <v>0</v>
      </c>
    </row>
    <row r="87" spans="1:18" s="31" customFormat="1" ht="15" thickBot="1" x14ac:dyDescent="0.3">
      <c r="A87" s="104"/>
      <c r="B87" s="105"/>
      <c r="C87" s="106" t="s">
        <v>42</v>
      </c>
      <c r="D87" s="106"/>
      <c r="E87" s="107"/>
      <c r="F87" s="106"/>
      <c r="G87" s="110"/>
      <c r="H87" s="109"/>
      <c r="I87" s="108"/>
      <c r="J87" s="110"/>
      <c r="K87" s="108"/>
      <c r="L87" s="37">
        <v>0</v>
      </c>
    </row>
    <row r="88" spans="1:18" s="132" customFormat="1" ht="14.4" x14ac:dyDescent="0.25">
      <c r="A88" s="125"/>
      <c r="B88" s="126" t="s">
        <v>166</v>
      </c>
      <c r="C88" s="126"/>
      <c r="D88" s="127"/>
      <c r="E88" s="128"/>
      <c r="F88" s="129"/>
      <c r="G88" s="130"/>
      <c r="H88" s="130"/>
      <c r="I88" s="130"/>
      <c r="J88" s="130"/>
      <c r="K88" s="130"/>
      <c r="L88" s="130"/>
      <c r="M88" s="131"/>
      <c r="N88" s="131"/>
      <c r="O88" s="131"/>
      <c r="P88" s="131"/>
      <c r="Q88" s="131"/>
      <c r="R88" s="131"/>
    </row>
    <row r="89" spans="1:18" s="132" customFormat="1" ht="14.4" x14ac:dyDescent="0.25">
      <c r="A89" s="125"/>
      <c r="B89" s="126"/>
      <c r="C89" s="126"/>
      <c r="D89" s="127"/>
      <c r="E89" s="128"/>
      <c r="F89" s="129"/>
      <c r="G89" s="130"/>
      <c r="H89" s="130"/>
      <c r="I89" s="130"/>
      <c r="J89" s="130"/>
      <c r="K89" s="130"/>
      <c r="L89" s="130"/>
      <c r="M89" s="133"/>
      <c r="N89" s="133"/>
      <c r="O89" s="133"/>
      <c r="P89" s="133"/>
      <c r="Q89" s="133"/>
      <c r="R89" s="133"/>
    </row>
    <row r="90" spans="1:18" s="132" customFormat="1" ht="14.4" x14ac:dyDescent="0.25">
      <c r="A90" s="125"/>
      <c r="B90" s="126"/>
      <c r="C90" s="126"/>
      <c r="D90" s="127"/>
      <c r="E90" s="128"/>
      <c r="F90" s="129"/>
      <c r="G90" s="130"/>
      <c r="H90" s="130"/>
      <c r="I90" s="130"/>
      <c r="J90" s="130"/>
      <c r="K90" s="130"/>
      <c r="L90" s="130"/>
      <c r="M90" s="126"/>
      <c r="N90" s="126"/>
      <c r="O90" s="126"/>
      <c r="P90" s="126"/>
      <c r="Q90" s="126"/>
      <c r="R90" s="126"/>
    </row>
    <row r="91" spans="1:18" s="132" customFormat="1" ht="14.4" x14ac:dyDescent="0.25">
      <c r="A91" s="125"/>
      <c r="B91" s="126"/>
      <c r="C91" s="126"/>
      <c r="D91" s="127"/>
      <c r="E91" s="128"/>
      <c r="F91" s="129"/>
      <c r="G91" s="130"/>
      <c r="H91" s="130"/>
      <c r="I91" s="130"/>
      <c r="J91" s="130"/>
      <c r="K91" s="130"/>
      <c r="L91" s="130"/>
      <c r="M91" s="131"/>
      <c r="N91" s="131"/>
      <c r="O91" s="131"/>
      <c r="P91" s="131"/>
      <c r="Q91" s="131"/>
      <c r="R91" s="131"/>
    </row>
    <row r="92" spans="1:18" s="132" customFormat="1" ht="14.4" x14ac:dyDescent="0.25">
      <c r="A92" s="125"/>
      <c r="B92" s="126"/>
      <c r="C92" s="126"/>
      <c r="D92" s="127"/>
      <c r="E92" s="128"/>
      <c r="F92" s="129"/>
      <c r="G92" s="130"/>
      <c r="H92" s="130"/>
      <c r="I92" s="130"/>
      <c r="J92" s="130"/>
      <c r="K92" s="130"/>
      <c r="L92" s="130"/>
      <c r="M92" s="133"/>
      <c r="N92" s="133"/>
      <c r="O92" s="133"/>
      <c r="P92" s="133"/>
      <c r="Q92" s="133"/>
      <c r="R92" s="133"/>
    </row>
    <row r="93" spans="1:18" s="132" customFormat="1" ht="14.4" x14ac:dyDescent="0.25">
      <c r="A93" s="125"/>
      <c r="B93" s="126"/>
      <c r="C93" s="126"/>
      <c r="D93" s="127"/>
      <c r="E93" s="128"/>
      <c r="F93" s="129"/>
      <c r="G93" s="130"/>
      <c r="H93" s="130"/>
      <c r="I93" s="130"/>
      <c r="J93" s="130"/>
      <c r="K93" s="130"/>
      <c r="L93" s="130"/>
      <c r="M93" s="126"/>
      <c r="N93" s="126"/>
      <c r="O93" s="126"/>
      <c r="P93" s="126"/>
      <c r="Q93" s="126"/>
      <c r="R93" s="126"/>
    </row>
    <row r="94" spans="1:18" s="132" customFormat="1" ht="14.4" x14ac:dyDescent="0.25">
      <c r="A94" s="125"/>
      <c r="B94" s="126"/>
      <c r="C94" s="126"/>
      <c r="D94" s="127"/>
      <c r="E94" s="128"/>
      <c r="F94" s="129"/>
      <c r="G94" s="130"/>
      <c r="H94" s="130"/>
      <c r="I94" s="130"/>
      <c r="J94" s="130"/>
      <c r="K94" s="130"/>
      <c r="L94" s="130"/>
      <c r="M94" s="131"/>
      <c r="N94" s="131"/>
      <c r="O94" s="131"/>
      <c r="P94" s="131"/>
      <c r="Q94" s="131"/>
      <c r="R94" s="131"/>
    </row>
    <row r="95" spans="1:18" s="132" customFormat="1" ht="14.4" x14ac:dyDescent="0.25">
      <c r="A95" s="125"/>
      <c r="B95" s="126"/>
      <c r="C95" s="126"/>
      <c r="D95" s="127"/>
      <c r="E95" s="128"/>
      <c r="F95" s="129"/>
      <c r="G95" s="130"/>
      <c r="H95" s="130"/>
      <c r="I95" s="130"/>
      <c r="J95" s="130"/>
      <c r="K95" s="130"/>
      <c r="L95" s="130"/>
      <c r="M95" s="133"/>
      <c r="N95" s="133"/>
      <c r="O95" s="133"/>
      <c r="P95" s="133"/>
      <c r="Q95" s="133"/>
      <c r="R95" s="133"/>
    </row>
    <row r="96" spans="1:18" s="132" customFormat="1" ht="14.4" x14ac:dyDescent="0.25">
      <c r="A96" s="125"/>
      <c r="B96" s="126"/>
      <c r="C96" s="126"/>
      <c r="D96" s="127"/>
      <c r="E96" s="128"/>
      <c r="F96" s="129"/>
      <c r="G96" s="130"/>
      <c r="H96" s="130"/>
      <c r="I96" s="130"/>
      <c r="J96" s="130"/>
      <c r="K96" s="130"/>
      <c r="L96" s="130"/>
      <c r="M96" s="126"/>
      <c r="N96" s="126"/>
      <c r="O96" s="126"/>
      <c r="P96" s="126"/>
      <c r="Q96" s="126"/>
      <c r="R96" s="126"/>
    </row>
    <row r="97" spans="1:18" s="132" customFormat="1" ht="14.4" x14ac:dyDescent="0.25">
      <c r="A97" s="125"/>
      <c r="B97" s="126"/>
      <c r="C97" s="126"/>
      <c r="D97" s="127"/>
      <c r="E97" s="128"/>
      <c r="F97" s="129"/>
      <c r="G97" s="130"/>
      <c r="H97" s="130"/>
      <c r="I97" s="130"/>
      <c r="J97" s="130"/>
      <c r="K97" s="130"/>
      <c r="L97" s="130"/>
      <c r="M97" s="131"/>
      <c r="N97" s="131"/>
      <c r="O97" s="131"/>
      <c r="P97" s="131"/>
      <c r="Q97" s="131"/>
      <c r="R97" s="131"/>
    </row>
    <row r="98" spans="1:18" s="132" customFormat="1" ht="14.4" x14ac:dyDescent="0.25">
      <c r="A98" s="125"/>
      <c r="B98" s="126"/>
      <c r="C98" s="126"/>
      <c r="D98" s="127"/>
      <c r="E98" s="128"/>
      <c r="F98" s="129"/>
      <c r="G98" s="130"/>
      <c r="H98" s="130"/>
      <c r="I98" s="130"/>
      <c r="J98" s="130"/>
      <c r="K98" s="130"/>
      <c r="L98" s="130"/>
      <c r="M98" s="133"/>
      <c r="N98" s="133"/>
      <c r="O98" s="133"/>
      <c r="P98" s="133"/>
      <c r="Q98" s="133"/>
      <c r="R98" s="133"/>
    </row>
    <row r="99" spans="1:18" s="132" customFormat="1" ht="14.4" x14ac:dyDescent="0.25">
      <c r="A99" s="125"/>
      <c r="B99" s="126"/>
      <c r="C99" s="126"/>
      <c r="D99" s="127"/>
      <c r="E99" s="128"/>
      <c r="F99" s="129"/>
      <c r="G99" s="130"/>
      <c r="H99" s="130"/>
      <c r="I99" s="130"/>
      <c r="J99" s="130"/>
      <c r="K99" s="130"/>
      <c r="L99" s="130"/>
      <c r="M99" s="126"/>
      <c r="N99" s="126"/>
      <c r="O99" s="126"/>
      <c r="P99" s="126"/>
      <c r="Q99" s="126"/>
      <c r="R99" s="126"/>
    </row>
    <row r="100" spans="1:18" s="132" customFormat="1" ht="14.4" x14ac:dyDescent="0.25">
      <c r="A100" s="125"/>
      <c r="B100" s="126"/>
      <c r="C100" s="126"/>
      <c r="D100" s="127"/>
      <c r="E100" s="128"/>
      <c r="F100" s="129"/>
      <c r="G100" s="130"/>
      <c r="H100" s="130"/>
      <c r="I100" s="130"/>
      <c r="J100" s="130"/>
      <c r="K100" s="130"/>
      <c r="L100" s="130"/>
      <c r="M100" s="131"/>
      <c r="N100" s="131"/>
      <c r="O100" s="131"/>
      <c r="P100" s="131"/>
      <c r="Q100" s="131"/>
      <c r="R100" s="131"/>
    </row>
    <row r="101" spans="1:18" x14ac:dyDescent="0.25">
      <c r="F101" s="129"/>
      <c r="M101" s="133"/>
      <c r="N101" s="133"/>
      <c r="O101" s="133"/>
      <c r="P101" s="133"/>
      <c r="Q101" s="133"/>
      <c r="R101" s="133"/>
    </row>
    <row r="102" spans="1:18" x14ac:dyDescent="0.25">
      <c r="F102" s="129"/>
    </row>
    <row r="103" spans="1:18" x14ac:dyDescent="0.25">
      <c r="F103" s="129"/>
      <c r="M103" s="131"/>
      <c r="N103" s="131"/>
      <c r="O103" s="131"/>
      <c r="P103" s="131"/>
      <c r="Q103" s="131"/>
      <c r="R103" s="131"/>
    </row>
    <row r="104" spans="1:18" x14ac:dyDescent="0.25">
      <c r="F104" s="129"/>
      <c r="M104" s="133"/>
      <c r="N104" s="133"/>
      <c r="O104" s="133"/>
      <c r="P104" s="133"/>
      <c r="Q104" s="133"/>
      <c r="R104" s="133"/>
    </row>
    <row r="105" spans="1:18" x14ac:dyDescent="0.25">
      <c r="F105" s="129"/>
    </row>
    <row r="106" spans="1:18" x14ac:dyDescent="0.25">
      <c r="F106" s="129"/>
      <c r="M106" s="131"/>
      <c r="N106" s="131"/>
      <c r="O106" s="131"/>
      <c r="P106" s="131"/>
      <c r="Q106" s="131"/>
      <c r="R106" s="131"/>
    </row>
    <row r="107" spans="1:18" x14ac:dyDescent="0.25">
      <c r="F107" s="129"/>
      <c r="M107" s="133"/>
      <c r="N107" s="133"/>
      <c r="O107" s="133"/>
      <c r="P107" s="133"/>
      <c r="Q107" s="133"/>
      <c r="R107" s="133"/>
    </row>
    <row r="108" spans="1:18" x14ac:dyDescent="0.25">
      <c r="F108" s="129"/>
    </row>
    <row r="109" spans="1:18" x14ac:dyDescent="0.25">
      <c r="F109" s="129"/>
      <c r="M109" s="131"/>
      <c r="N109" s="131"/>
      <c r="O109" s="131"/>
      <c r="P109" s="131"/>
      <c r="Q109" s="131"/>
      <c r="R109" s="131"/>
    </row>
    <row r="110" spans="1:18" x14ac:dyDescent="0.25">
      <c r="F110" s="129"/>
      <c r="G110" s="129"/>
      <c r="H110" s="129"/>
      <c r="I110" s="129"/>
      <c r="J110" s="129"/>
      <c r="K110" s="129"/>
      <c r="L110" s="129"/>
      <c r="M110" s="133"/>
      <c r="N110" s="133"/>
      <c r="O110" s="133"/>
      <c r="P110" s="133"/>
      <c r="Q110" s="133"/>
      <c r="R110" s="133"/>
    </row>
    <row r="111" spans="1:18" x14ac:dyDescent="0.25">
      <c r="F111" s="129"/>
      <c r="G111" s="129"/>
      <c r="H111" s="129"/>
      <c r="I111" s="129"/>
      <c r="J111" s="129"/>
      <c r="K111" s="129"/>
      <c r="L111" s="129"/>
    </row>
    <row r="112" spans="1:18" x14ac:dyDescent="0.25">
      <c r="F112" s="129"/>
      <c r="G112" s="129"/>
      <c r="H112" s="129"/>
      <c r="I112" s="129"/>
      <c r="J112" s="129"/>
      <c r="K112" s="129"/>
      <c r="L112" s="129"/>
      <c r="M112" s="131"/>
      <c r="N112" s="131"/>
      <c r="O112" s="131"/>
      <c r="P112" s="131"/>
      <c r="Q112" s="131"/>
      <c r="R112" s="131"/>
    </row>
    <row r="113" spans="3:18" x14ac:dyDescent="0.25">
      <c r="F113" s="129"/>
      <c r="G113" s="129"/>
      <c r="H113" s="129"/>
      <c r="I113" s="129"/>
      <c r="J113" s="129"/>
      <c r="K113" s="129"/>
      <c r="L113" s="129"/>
      <c r="M113" s="133"/>
      <c r="N113" s="133"/>
      <c r="O113" s="133"/>
      <c r="P113" s="133"/>
      <c r="Q113" s="133"/>
      <c r="R113" s="133"/>
    </row>
    <row r="114" spans="3:18" x14ac:dyDescent="0.25">
      <c r="F114" s="129"/>
      <c r="G114" s="129"/>
      <c r="H114" s="129"/>
      <c r="I114" s="129"/>
      <c r="J114" s="129"/>
      <c r="K114" s="129"/>
      <c r="L114" s="129"/>
    </row>
    <row r="115" spans="3:18" x14ac:dyDescent="0.25">
      <c r="F115" s="129"/>
      <c r="G115" s="129"/>
      <c r="H115" s="129"/>
      <c r="I115" s="129"/>
      <c r="J115" s="129"/>
      <c r="K115" s="129"/>
      <c r="L115" s="129"/>
      <c r="M115" s="131"/>
      <c r="N115" s="131"/>
      <c r="O115" s="131"/>
      <c r="P115" s="131"/>
      <c r="Q115" s="131"/>
      <c r="R115" s="131"/>
    </row>
    <row r="116" spans="3:18" x14ac:dyDescent="0.25">
      <c r="F116" s="129"/>
      <c r="G116" s="129"/>
      <c r="H116" s="129"/>
      <c r="I116" s="129"/>
      <c r="J116" s="129"/>
      <c r="K116" s="129"/>
      <c r="L116" s="129"/>
      <c r="M116" s="133"/>
      <c r="N116" s="133"/>
      <c r="O116" s="133"/>
      <c r="P116" s="133"/>
      <c r="Q116" s="133"/>
      <c r="R116" s="133"/>
    </row>
    <row r="117" spans="3:18" x14ac:dyDescent="0.25">
      <c r="F117" s="129"/>
      <c r="G117" s="129"/>
      <c r="H117" s="129"/>
      <c r="I117" s="129"/>
      <c r="J117" s="129"/>
      <c r="K117" s="129"/>
      <c r="L117" s="129"/>
    </row>
    <row r="118" spans="3:18" x14ac:dyDescent="0.25">
      <c r="D118" s="126"/>
      <c r="F118" s="66"/>
      <c r="G118" s="129"/>
      <c r="H118" s="129"/>
      <c r="I118" s="134"/>
      <c r="J118" s="129"/>
      <c r="K118" s="134"/>
      <c r="L118" s="129"/>
    </row>
    <row r="119" spans="3:18" x14ac:dyDescent="0.25">
      <c r="D119" s="126"/>
      <c r="F119" s="129"/>
      <c r="G119" s="129"/>
      <c r="H119" s="129"/>
      <c r="I119" s="129"/>
      <c r="J119" s="129"/>
      <c r="K119" s="129"/>
      <c r="L119" s="129"/>
    </row>
    <row r="120" spans="3:18" x14ac:dyDescent="0.25">
      <c r="C120" s="135"/>
      <c r="D120" s="126"/>
      <c r="F120" s="129"/>
      <c r="G120" s="129"/>
      <c r="H120" s="129"/>
      <c r="I120" s="129"/>
      <c r="J120" s="129"/>
      <c r="K120" s="129"/>
      <c r="L120" s="129"/>
    </row>
    <row r="121" spans="3:18" x14ac:dyDescent="0.25">
      <c r="C121" s="135"/>
      <c r="D121" s="126"/>
      <c r="F121" s="129"/>
      <c r="G121" s="129"/>
      <c r="H121" s="129"/>
      <c r="I121" s="129"/>
      <c r="J121" s="129"/>
      <c r="K121" s="129"/>
      <c r="L121" s="129"/>
    </row>
    <row r="122" spans="3:18" x14ac:dyDescent="0.25">
      <c r="D122" s="126"/>
      <c r="F122" s="129"/>
      <c r="G122" s="129"/>
      <c r="H122" s="129"/>
      <c r="I122" s="129"/>
      <c r="J122" s="129"/>
      <c r="K122" s="129"/>
      <c r="L122" s="129"/>
    </row>
    <row r="123" spans="3:18" x14ac:dyDescent="0.25">
      <c r="C123" s="135"/>
      <c r="D123" s="126"/>
      <c r="F123" s="129"/>
      <c r="G123" s="129"/>
      <c r="H123" s="129"/>
      <c r="I123" s="129"/>
      <c r="J123" s="129"/>
      <c r="K123" s="129"/>
      <c r="L123" s="129"/>
    </row>
    <row r="124" spans="3:18" x14ac:dyDescent="0.25">
      <c r="C124" s="135"/>
      <c r="D124" s="126"/>
      <c r="F124" s="129"/>
      <c r="G124" s="129"/>
      <c r="H124" s="129"/>
      <c r="I124" s="129"/>
      <c r="J124" s="129"/>
      <c r="K124" s="129"/>
      <c r="L124" s="129"/>
    </row>
    <row r="125" spans="3:18" x14ac:dyDescent="0.25">
      <c r="D125" s="126"/>
      <c r="F125" s="129"/>
      <c r="G125" s="129"/>
      <c r="H125" s="129"/>
      <c r="I125" s="129"/>
      <c r="J125" s="129"/>
      <c r="K125" s="129"/>
      <c r="L125" s="129"/>
    </row>
    <row r="126" spans="3:18" x14ac:dyDescent="0.25">
      <c r="C126" s="135"/>
      <c r="D126" s="126"/>
      <c r="F126" s="129"/>
      <c r="G126" s="129"/>
      <c r="H126" s="129"/>
      <c r="I126" s="129"/>
      <c r="J126" s="129"/>
      <c r="K126" s="129"/>
      <c r="L126" s="129"/>
    </row>
    <row r="127" spans="3:18" x14ac:dyDescent="0.25">
      <c r="C127" s="135"/>
      <c r="D127" s="126"/>
      <c r="F127" s="129"/>
      <c r="G127" s="129"/>
      <c r="H127" s="129"/>
      <c r="I127" s="129"/>
      <c r="J127" s="129"/>
      <c r="K127" s="129"/>
      <c r="L127" s="129"/>
    </row>
    <row r="128" spans="3:18" x14ac:dyDescent="0.25">
      <c r="D128" s="126"/>
      <c r="F128" s="129"/>
      <c r="G128" s="129"/>
      <c r="H128" s="129"/>
      <c r="I128" s="129"/>
      <c r="J128" s="129"/>
      <c r="K128" s="129"/>
      <c r="L128" s="129"/>
    </row>
    <row r="129" spans="3:12" x14ac:dyDescent="0.25">
      <c r="C129" s="135"/>
      <c r="D129" s="126"/>
      <c r="F129" s="129"/>
      <c r="G129" s="129"/>
      <c r="H129" s="129"/>
      <c r="I129" s="129"/>
      <c r="J129" s="129"/>
      <c r="K129" s="129"/>
      <c r="L129" s="129"/>
    </row>
    <row r="130" spans="3:12" x14ac:dyDescent="0.25">
      <c r="C130" s="135"/>
      <c r="D130" s="126"/>
      <c r="F130" s="129"/>
      <c r="G130" s="129"/>
      <c r="H130" s="129"/>
      <c r="I130" s="129"/>
      <c r="J130" s="129"/>
      <c r="K130" s="129"/>
      <c r="L130" s="129"/>
    </row>
    <row r="131" spans="3:12" x14ac:dyDescent="0.25">
      <c r="D131" s="126"/>
      <c r="F131" s="129"/>
      <c r="G131" s="129"/>
      <c r="H131" s="129"/>
      <c r="I131" s="129"/>
      <c r="J131" s="129"/>
      <c r="K131" s="129"/>
      <c r="L131" s="129"/>
    </row>
    <row r="132" spans="3:12" x14ac:dyDescent="0.25">
      <c r="C132" s="135"/>
      <c r="D132" s="126"/>
      <c r="F132" s="129"/>
      <c r="G132" s="129"/>
      <c r="H132" s="129"/>
      <c r="I132" s="129"/>
      <c r="J132" s="129"/>
      <c r="K132" s="129"/>
      <c r="L132" s="129"/>
    </row>
    <row r="133" spans="3:12" x14ac:dyDescent="0.25">
      <c r="C133" s="135"/>
      <c r="D133" s="126"/>
      <c r="F133" s="129"/>
      <c r="G133" s="129"/>
      <c r="H133" s="129"/>
      <c r="I133" s="129"/>
      <c r="J133" s="129"/>
      <c r="K133" s="129"/>
      <c r="L133" s="129"/>
    </row>
    <row r="134" spans="3:12" x14ac:dyDescent="0.25">
      <c r="C134" s="136"/>
      <c r="D134" s="126"/>
      <c r="F134" s="129"/>
      <c r="G134" s="129"/>
      <c r="H134" s="129"/>
      <c r="I134" s="129"/>
      <c r="J134" s="129"/>
      <c r="K134" s="129"/>
      <c r="L134" s="129"/>
    </row>
    <row r="135" spans="3:12" x14ac:dyDescent="0.25">
      <c r="F135" s="129"/>
      <c r="G135" s="129"/>
      <c r="H135" s="129"/>
      <c r="I135" s="129"/>
      <c r="J135" s="129"/>
      <c r="K135" s="129"/>
      <c r="L135" s="129"/>
    </row>
    <row r="136" spans="3:12" x14ac:dyDescent="0.25">
      <c r="F136" s="129"/>
      <c r="G136" s="129"/>
      <c r="H136" s="129"/>
      <c r="I136" s="129"/>
      <c r="J136" s="129"/>
      <c r="K136" s="129"/>
      <c r="L136" s="129"/>
    </row>
    <row r="137" spans="3:12" x14ac:dyDescent="0.25">
      <c r="F137" s="129"/>
      <c r="G137" s="129"/>
      <c r="H137" s="129"/>
      <c r="I137" s="129"/>
      <c r="J137" s="129"/>
      <c r="K137" s="129"/>
      <c r="L137" s="129"/>
    </row>
    <row r="138" spans="3:12" x14ac:dyDescent="0.25">
      <c r="F138" s="129"/>
      <c r="G138" s="129"/>
      <c r="H138" s="129"/>
      <c r="I138" s="129"/>
      <c r="J138" s="129"/>
      <c r="K138" s="129"/>
      <c r="L138" s="129"/>
    </row>
    <row r="139" spans="3:12" x14ac:dyDescent="0.25">
      <c r="F139" s="129"/>
      <c r="G139" s="129"/>
      <c r="H139" s="129"/>
      <c r="I139" s="129"/>
      <c r="J139" s="129"/>
      <c r="K139" s="129"/>
      <c r="L139" s="129"/>
    </row>
    <row r="140" spans="3:12" x14ac:dyDescent="0.25">
      <c r="F140" s="129"/>
      <c r="G140" s="129"/>
      <c r="H140" s="129"/>
      <c r="I140" s="129"/>
      <c r="J140" s="129"/>
      <c r="K140" s="129"/>
      <c r="L140" s="129"/>
    </row>
    <row r="141" spans="3:12" x14ac:dyDescent="0.25">
      <c r="F141" s="129"/>
      <c r="G141" s="129"/>
      <c r="H141" s="129"/>
      <c r="I141" s="129"/>
      <c r="J141" s="129"/>
      <c r="K141" s="129"/>
      <c r="L141" s="129"/>
    </row>
    <row r="142" spans="3:12" x14ac:dyDescent="0.25">
      <c r="F142" s="129"/>
    </row>
    <row r="143" spans="3:12" x14ac:dyDescent="0.25">
      <c r="F143" s="129"/>
    </row>
    <row r="144" spans="3:12" x14ac:dyDescent="0.25">
      <c r="F144" s="129"/>
    </row>
    <row r="145" spans="1:12" x14ac:dyDescent="0.25">
      <c r="F145" s="129"/>
    </row>
    <row r="146" spans="1:12" x14ac:dyDescent="0.25">
      <c r="F146" s="129"/>
    </row>
    <row r="147" spans="1:12" x14ac:dyDescent="0.25">
      <c r="F147" s="129"/>
    </row>
    <row r="148" spans="1:12" x14ac:dyDescent="0.25">
      <c r="F148" s="129"/>
    </row>
    <row r="149" spans="1:12" s="137" customFormat="1" ht="14.4" x14ac:dyDescent="0.25">
      <c r="A149" s="125"/>
      <c r="B149" s="126"/>
      <c r="C149" s="126"/>
      <c r="D149" s="127"/>
      <c r="E149" s="128"/>
      <c r="F149" s="129"/>
      <c r="G149" s="130"/>
      <c r="H149" s="130"/>
      <c r="I149" s="130"/>
      <c r="J149" s="130"/>
      <c r="K149" s="130"/>
      <c r="L149" s="130"/>
    </row>
    <row r="150" spans="1:12" s="137" customFormat="1" ht="14.4" x14ac:dyDescent="0.25">
      <c r="A150" s="125"/>
      <c r="B150" s="126"/>
      <c r="C150" s="126"/>
      <c r="D150" s="127"/>
      <c r="E150" s="128"/>
      <c r="F150" s="129"/>
      <c r="G150" s="130"/>
      <c r="H150" s="130"/>
      <c r="I150" s="130"/>
      <c r="J150" s="130"/>
      <c r="K150" s="130"/>
      <c r="L150" s="130"/>
    </row>
    <row r="151" spans="1:12" s="137" customFormat="1" ht="14.4" x14ac:dyDescent="0.25">
      <c r="A151" s="125"/>
      <c r="B151" s="126"/>
      <c r="C151" s="126"/>
      <c r="D151" s="127"/>
      <c r="E151" s="128"/>
      <c r="F151" s="129"/>
      <c r="G151" s="130"/>
      <c r="H151" s="130"/>
      <c r="I151" s="130"/>
      <c r="J151" s="130"/>
      <c r="K151" s="130"/>
      <c r="L151" s="130"/>
    </row>
    <row r="152" spans="1:12" s="137" customFormat="1" ht="14.4" x14ac:dyDescent="0.25">
      <c r="A152" s="125"/>
      <c r="B152" s="126"/>
      <c r="C152" s="126"/>
      <c r="D152" s="127"/>
      <c r="E152" s="128"/>
      <c r="F152" s="129"/>
      <c r="G152" s="130"/>
      <c r="H152" s="130"/>
      <c r="I152" s="130"/>
      <c r="J152" s="130"/>
      <c r="K152" s="130"/>
      <c r="L152" s="130"/>
    </row>
    <row r="153" spans="1:12" s="137" customFormat="1" ht="14.4" x14ac:dyDescent="0.25">
      <c r="A153" s="125"/>
      <c r="B153" s="126"/>
      <c r="C153" s="126"/>
      <c r="D153" s="127"/>
      <c r="E153" s="128"/>
      <c r="F153" s="129"/>
      <c r="G153" s="130"/>
      <c r="H153" s="130"/>
      <c r="I153" s="130"/>
      <c r="J153" s="130"/>
      <c r="K153" s="130"/>
      <c r="L153" s="130"/>
    </row>
    <row r="154" spans="1:12" s="137" customFormat="1" ht="14.4" x14ac:dyDescent="0.25">
      <c r="A154" s="125"/>
      <c r="B154" s="126"/>
      <c r="C154" s="126"/>
      <c r="D154" s="127"/>
      <c r="E154" s="128"/>
      <c r="F154" s="129"/>
      <c r="G154" s="130"/>
      <c r="H154" s="130"/>
      <c r="I154" s="130"/>
      <c r="J154" s="130"/>
      <c r="K154" s="130"/>
      <c r="L154" s="130"/>
    </row>
    <row r="155" spans="1:12" s="137" customFormat="1" ht="14.4" x14ac:dyDescent="0.25">
      <c r="A155" s="125"/>
      <c r="B155" s="126"/>
      <c r="C155" s="126"/>
      <c r="D155" s="127"/>
      <c r="E155" s="128"/>
      <c r="F155" s="129"/>
      <c r="G155" s="130"/>
      <c r="H155" s="130"/>
      <c r="I155" s="130"/>
      <c r="J155" s="130"/>
      <c r="K155" s="130"/>
      <c r="L155" s="130"/>
    </row>
    <row r="156" spans="1:12" s="137" customFormat="1" ht="14.4" x14ac:dyDescent="0.25">
      <c r="A156" s="125"/>
      <c r="B156" s="126"/>
      <c r="C156" s="126"/>
      <c r="D156" s="127"/>
      <c r="E156" s="128"/>
      <c r="F156" s="129"/>
      <c r="G156" s="130"/>
      <c r="H156" s="130"/>
      <c r="I156" s="130"/>
      <c r="J156" s="130"/>
      <c r="K156" s="130"/>
      <c r="L156" s="130"/>
    </row>
    <row r="157" spans="1:12" s="137" customFormat="1" ht="14.4" x14ac:dyDescent="0.25">
      <c r="A157" s="125"/>
      <c r="B157" s="126"/>
      <c r="C157" s="126"/>
      <c r="D157" s="127"/>
      <c r="E157" s="128"/>
      <c r="F157" s="129"/>
      <c r="G157" s="130"/>
      <c r="H157" s="130"/>
      <c r="I157" s="130"/>
      <c r="J157" s="130"/>
      <c r="K157" s="130"/>
      <c r="L157" s="130"/>
    </row>
    <row r="158" spans="1:12" s="137" customFormat="1" ht="14.4" x14ac:dyDescent="0.25">
      <c r="A158" s="125"/>
      <c r="B158" s="126"/>
      <c r="C158" s="126"/>
      <c r="D158" s="127"/>
      <c r="E158" s="128"/>
      <c r="F158" s="129"/>
      <c r="G158" s="130"/>
      <c r="H158" s="130"/>
      <c r="I158" s="130"/>
      <c r="J158" s="130"/>
      <c r="K158" s="130"/>
      <c r="L158" s="130"/>
    </row>
    <row r="159" spans="1:12" s="137" customFormat="1" ht="14.4" x14ac:dyDescent="0.25">
      <c r="A159" s="125"/>
      <c r="B159" s="126"/>
      <c r="C159" s="126"/>
      <c r="D159" s="127"/>
      <c r="E159" s="128"/>
      <c r="F159" s="129"/>
      <c r="G159" s="130"/>
      <c r="H159" s="130"/>
      <c r="I159" s="130"/>
      <c r="J159" s="130"/>
      <c r="K159" s="130"/>
      <c r="L159" s="130"/>
    </row>
    <row r="160" spans="1:12" s="137" customFormat="1" ht="14.4" x14ac:dyDescent="0.25">
      <c r="A160" s="125"/>
      <c r="B160" s="126"/>
      <c r="C160" s="126"/>
      <c r="D160" s="127"/>
      <c r="E160" s="128"/>
      <c r="F160" s="129"/>
      <c r="G160" s="130"/>
      <c r="H160" s="130"/>
      <c r="I160" s="130"/>
      <c r="J160" s="130"/>
      <c r="K160" s="130"/>
      <c r="L160" s="130"/>
    </row>
    <row r="161" spans="1:12" s="137" customFormat="1" ht="14.4" x14ac:dyDescent="0.25">
      <c r="A161" s="125"/>
      <c r="B161" s="126"/>
      <c r="C161" s="126"/>
      <c r="D161" s="127"/>
      <c r="E161" s="128"/>
      <c r="F161" s="129"/>
      <c r="G161" s="130"/>
      <c r="H161" s="130"/>
      <c r="I161" s="130"/>
      <c r="J161" s="130"/>
      <c r="K161" s="130"/>
      <c r="L161" s="130"/>
    </row>
    <row r="162" spans="1:12" s="137" customFormat="1" ht="14.4" x14ac:dyDescent="0.25">
      <c r="A162" s="125"/>
      <c r="B162" s="126"/>
      <c r="C162" s="126"/>
      <c r="D162" s="127"/>
      <c r="E162" s="128"/>
      <c r="F162" s="129"/>
      <c r="G162" s="130"/>
      <c r="H162" s="130"/>
      <c r="I162" s="130"/>
      <c r="J162" s="130"/>
      <c r="K162" s="130"/>
      <c r="L162" s="130"/>
    </row>
    <row r="163" spans="1:12" s="137" customFormat="1" ht="14.4" x14ac:dyDescent="0.25">
      <c r="A163" s="125"/>
      <c r="B163" s="126"/>
      <c r="C163" s="126"/>
      <c r="D163" s="127"/>
      <c r="E163" s="128"/>
      <c r="F163" s="129"/>
      <c r="G163" s="130"/>
      <c r="H163" s="130"/>
      <c r="I163" s="130"/>
      <c r="J163" s="130"/>
      <c r="K163" s="130"/>
      <c r="L163" s="130"/>
    </row>
    <row r="164" spans="1:12" s="137" customFormat="1" ht="14.4" x14ac:dyDescent="0.25">
      <c r="A164" s="125"/>
      <c r="B164" s="126"/>
      <c r="C164" s="126"/>
      <c r="D164" s="127"/>
      <c r="E164" s="128"/>
      <c r="F164" s="129"/>
      <c r="G164" s="130"/>
      <c r="H164" s="130"/>
      <c r="I164" s="130"/>
      <c r="J164" s="130"/>
      <c r="K164" s="130"/>
      <c r="L164" s="130"/>
    </row>
    <row r="165" spans="1:12" s="137" customFormat="1" ht="14.4" x14ac:dyDescent="0.25">
      <c r="A165" s="125"/>
      <c r="B165" s="126"/>
      <c r="C165" s="126"/>
      <c r="D165" s="127"/>
      <c r="E165" s="128"/>
      <c r="F165" s="129"/>
      <c r="G165" s="130"/>
      <c r="H165" s="130"/>
      <c r="I165" s="130"/>
      <c r="J165" s="130"/>
      <c r="K165" s="130"/>
      <c r="L165" s="130"/>
    </row>
    <row r="166" spans="1:12" s="137" customFormat="1" ht="14.4" x14ac:dyDescent="0.25">
      <c r="A166" s="125"/>
      <c r="B166" s="126"/>
      <c r="C166" s="126"/>
      <c r="D166" s="127"/>
      <c r="E166" s="128"/>
      <c r="F166" s="129"/>
      <c r="G166" s="130"/>
      <c r="H166" s="130"/>
      <c r="I166" s="130"/>
      <c r="J166" s="130"/>
      <c r="K166" s="130"/>
      <c r="L166" s="130"/>
    </row>
    <row r="167" spans="1:12" s="137" customFormat="1" ht="14.4" x14ac:dyDescent="0.25">
      <c r="A167" s="125"/>
      <c r="B167" s="126"/>
      <c r="C167" s="126"/>
      <c r="D167" s="127"/>
      <c r="E167" s="128"/>
      <c r="F167" s="129"/>
      <c r="G167" s="130"/>
      <c r="H167" s="130"/>
      <c r="I167" s="130"/>
      <c r="J167" s="130"/>
      <c r="K167" s="130"/>
      <c r="L167" s="130"/>
    </row>
    <row r="168" spans="1:12" s="137" customFormat="1" ht="14.4" x14ac:dyDescent="0.25">
      <c r="A168" s="125"/>
      <c r="B168" s="126"/>
      <c r="C168" s="126"/>
      <c r="D168" s="127"/>
      <c r="E168" s="128"/>
      <c r="F168" s="129"/>
      <c r="G168" s="130"/>
      <c r="H168" s="130"/>
      <c r="I168" s="130"/>
      <c r="J168" s="130"/>
      <c r="K168" s="130"/>
      <c r="L168" s="130"/>
    </row>
    <row r="169" spans="1:12" s="137" customFormat="1" ht="14.4" x14ac:dyDescent="0.25">
      <c r="A169" s="125"/>
      <c r="B169" s="126"/>
      <c r="C169" s="126"/>
      <c r="D169" s="127"/>
      <c r="E169" s="128"/>
      <c r="F169" s="129"/>
      <c r="G169" s="130"/>
      <c r="H169" s="130"/>
      <c r="I169" s="130"/>
      <c r="J169" s="130"/>
      <c r="K169" s="130"/>
      <c r="L169" s="130"/>
    </row>
    <row r="170" spans="1:12" s="137" customFormat="1" ht="14.4" x14ac:dyDescent="0.25">
      <c r="A170" s="125"/>
      <c r="B170" s="126"/>
      <c r="C170" s="126"/>
      <c r="D170" s="127"/>
      <c r="E170" s="128"/>
      <c r="F170" s="129"/>
      <c r="G170" s="130"/>
      <c r="H170" s="130"/>
      <c r="I170" s="130"/>
      <c r="J170" s="130"/>
      <c r="K170" s="130"/>
      <c r="L170" s="130"/>
    </row>
    <row r="171" spans="1:12" s="137" customFormat="1" ht="14.4" x14ac:dyDescent="0.25">
      <c r="A171" s="125"/>
      <c r="B171" s="126"/>
      <c r="C171" s="126"/>
      <c r="D171" s="127"/>
      <c r="E171" s="128"/>
      <c r="F171" s="129"/>
      <c r="G171" s="130"/>
      <c r="H171" s="130"/>
      <c r="I171" s="130"/>
      <c r="J171" s="130"/>
      <c r="K171" s="130"/>
      <c r="L171" s="130"/>
    </row>
    <row r="172" spans="1:12" s="137" customFormat="1" ht="14.4" x14ac:dyDescent="0.25">
      <c r="A172" s="125"/>
      <c r="B172" s="126"/>
      <c r="C172" s="126"/>
      <c r="D172" s="127"/>
      <c r="E172" s="128"/>
      <c r="F172" s="129"/>
      <c r="G172" s="130"/>
      <c r="H172" s="130"/>
      <c r="I172" s="130"/>
      <c r="J172" s="130"/>
      <c r="K172" s="130"/>
      <c r="L172" s="130"/>
    </row>
    <row r="173" spans="1:12" s="137" customFormat="1" ht="14.4" x14ac:dyDescent="0.25">
      <c r="A173" s="125"/>
      <c r="B173" s="126"/>
      <c r="C173" s="126"/>
      <c r="D173" s="127"/>
      <c r="E173" s="128"/>
      <c r="F173" s="129"/>
      <c r="G173" s="130"/>
      <c r="H173" s="130"/>
      <c r="I173" s="130"/>
      <c r="J173" s="130"/>
      <c r="K173" s="130"/>
      <c r="L173" s="130"/>
    </row>
    <row r="174" spans="1:12" s="137" customFormat="1" ht="14.4" x14ac:dyDescent="0.25">
      <c r="A174" s="125"/>
      <c r="B174" s="126"/>
      <c r="C174" s="126"/>
      <c r="D174" s="127"/>
      <c r="E174" s="128"/>
      <c r="F174" s="129"/>
      <c r="G174" s="130"/>
      <c r="H174" s="130"/>
      <c r="I174" s="130"/>
      <c r="J174" s="130"/>
      <c r="K174" s="130"/>
      <c r="L174" s="130"/>
    </row>
    <row r="175" spans="1:12" s="137" customFormat="1" ht="14.4" x14ac:dyDescent="0.25">
      <c r="A175" s="125"/>
      <c r="B175" s="126"/>
      <c r="C175" s="126"/>
      <c r="D175" s="127"/>
      <c r="E175" s="128"/>
      <c r="F175" s="129"/>
      <c r="G175" s="130"/>
      <c r="H175" s="130"/>
      <c r="I175" s="130"/>
      <c r="J175" s="130"/>
      <c r="K175" s="130"/>
      <c r="L175" s="130"/>
    </row>
    <row r="176" spans="1:12" s="137" customFormat="1" ht="14.4" x14ac:dyDescent="0.25">
      <c r="A176" s="125"/>
      <c r="B176" s="126"/>
      <c r="C176" s="126"/>
      <c r="D176" s="127"/>
      <c r="E176" s="128"/>
      <c r="F176" s="129"/>
      <c r="G176" s="130"/>
      <c r="H176" s="130"/>
      <c r="I176" s="130"/>
      <c r="J176" s="130"/>
      <c r="K176" s="130"/>
      <c r="L176" s="130"/>
    </row>
    <row r="177" spans="1:12" s="137" customFormat="1" ht="14.4" x14ac:dyDescent="0.25">
      <c r="A177" s="125"/>
      <c r="B177" s="126"/>
      <c r="C177" s="126"/>
      <c r="D177" s="127"/>
      <c r="E177" s="128"/>
      <c r="F177" s="129"/>
      <c r="G177" s="130"/>
      <c r="H177" s="130"/>
      <c r="I177" s="130"/>
      <c r="J177" s="130"/>
      <c r="K177" s="130"/>
      <c r="L177" s="130"/>
    </row>
    <row r="178" spans="1:12" s="137" customFormat="1" ht="14.4" x14ac:dyDescent="0.25">
      <c r="A178" s="125"/>
      <c r="B178" s="126"/>
      <c r="C178" s="126"/>
      <c r="D178" s="127"/>
      <c r="E178" s="128"/>
      <c r="F178" s="129"/>
      <c r="G178" s="130"/>
      <c r="H178" s="130"/>
      <c r="I178" s="130"/>
      <c r="J178" s="130"/>
      <c r="K178" s="130"/>
      <c r="L178" s="130"/>
    </row>
    <row r="179" spans="1:12" s="137" customFormat="1" ht="14.4" x14ac:dyDescent="0.25">
      <c r="A179" s="125"/>
      <c r="B179" s="126"/>
      <c r="C179" s="126"/>
      <c r="D179" s="127"/>
      <c r="E179" s="128"/>
      <c r="F179" s="129"/>
      <c r="G179" s="130"/>
      <c r="H179" s="130"/>
      <c r="I179" s="130"/>
      <c r="J179" s="130"/>
      <c r="K179" s="130"/>
      <c r="L179" s="130"/>
    </row>
    <row r="180" spans="1:12" s="137" customFormat="1" ht="14.4" x14ac:dyDescent="0.25">
      <c r="A180" s="125"/>
      <c r="B180" s="126"/>
      <c r="C180" s="126"/>
      <c r="D180" s="127"/>
      <c r="E180" s="128"/>
      <c r="F180" s="129"/>
      <c r="G180" s="130"/>
      <c r="H180" s="130"/>
      <c r="I180" s="130"/>
      <c r="J180" s="130"/>
      <c r="K180" s="130"/>
      <c r="L180" s="130"/>
    </row>
    <row r="181" spans="1:12" s="137" customFormat="1" ht="14.4" x14ac:dyDescent="0.25">
      <c r="A181" s="125"/>
      <c r="B181" s="126"/>
      <c r="C181" s="126"/>
      <c r="D181" s="127"/>
      <c r="E181" s="128"/>
      <c r="F181" s="129"/>
      <c r="G181" s="130"/>
      <c r="H181" s="130"/>
      <c r="I181" s="130"/>
      <c r="J181" s="130"/>
      <c r="K181" s="130"/>
      <c r="L181" s="130"/>
    </row>
    <row r="182" spans="1:12" s="137" customFormat="1" ht="14.4" x14ac:dyDescent="0.25">
      <c r="A182" s="125"/>
      <c r="B182" s="126"/>
      <c r="C182" s="126"/>
      <c r="D182" s="127"/>
      <c r="E182" s="128"/>
      <c r="F182" s="129"/>
      <c r="G182" s="130"/>
      <c r="H182" s="130"/>
      <c r="I182" s="130"/>
      <c r="J182" s="130"/>
      <c r="K182" s="130"/>
      <c r="L182" s="130"/>
    </row>
    <row r="183" spans="1:12" s="137" customFormat="1" ht="14.4" x14ac:dyDescent="0.25">
      <c r="A183" s="125"/>
      <c r="B183" s="126"/>
      <c r="C183" s="126"/>
      <c r="D183" s="127"/>
      <c r="E183" s="128"/>
      <c r="F183" s="129"/>
      <c r="G183" s="130"/>
      <c r="H183" s="130"/>
      <c r="I183" s="130"/>
      <c r="J183" s="130"/>
      <c r="K183" s="130"/>
      <c r="L183" s="130"/>
    </row>
    <row r="184" spans="1:12" s="137" customFormat="1" ht="14.4" x14ac:dyDescent="0.25">
      <c r="A184" s="125"/>
      <c r="B184" s="126"/>
      <c r="C184" s="126"/>
      <c r="D184" s="127"/>
      <c r="E184" s="128"/>
      <c r="F184" s="129"/>
      <c r="G184" s="130"/>
      <c r="H184" s="130"/>
      <c r="I184" s="130"/>
      <c r="J184" s="130"/>
      <c r="K184" s="130"/>
      <c r="L184" s="130"/>
    </row>
    <row r="185" spans="1:12" s="137" customFormat="1" ht="14.4" x14ac:dyDescent="0.25">
      <c r="A185" s="125"/>
      <c r="B185" s="126"/>
      <c r="C185" s="126"/>
      <c r="D185" s="127"/>
      <c r="E185" s="128"/>
      <c r="F185" s="129"/>
      <c r="G185" s="130"/>
      <c r="H185" s="130"/>
      <c r="I185" s="130"/>
      <c r="J185" s="130"/>
      <c r="K185" s="130"/>
      <c r="L185" s="130"/>
    </row>
    <row r="186" spans="1:12" s="137" customFormat="1" ht="14.4" x14ac:dyDescent="0.25">
      <c r="A186" s="125"/>
      <c r="B186" s="126"/>
      <c r="C186" s="126"/>
      <c r="D186" s="127"/>
      <c r="E186" s="128"/>
      <c r="F186" s="129"/>
      <c r="G186" s="130"/>
      <c r="H186" s="130"/>
      <c r="I186" s="130"/>
      <c r="J186" s="130"/>
      <c r="K186" s="130"/>
      <c r="L186" s="130"/>
    </row>
    <row r="187" spans="1:12" s="137" customFormat="1" ht="14.4" x14ac:dyDescent="0.25">
      <c r="A187" s="125"/>
      <c r="B187" s="126"/>
      <c r="C187" s="126"/>
      <c r="D187" s="127"/>
      <c r="E187" s="128"/>
      <c r="F187" s="129"/>
      <c r="G187" s="130"/>
      <c r="H187" s="130"/>
      <c r="I187" s="130"/>
      <c r="J187" s="130"/>
      <c r="K187" s="130"/>
      <c r="L187" s="130"/>
    </row>
    <row r="188" spans="1:12" s="137" customFormat="1" ht="14.4" x14ac:dyDescent="0.25">
      <c r="A188" s="125"/>
      <c r="B188" s="126"/>
      <c r="C188" s="126"/>
      <c r="D188" s="127"/>
      <c r="E188" s="128"/>
      <c r="F188" s="129"/>
      <c r="G188" s="130"/>
      <c r="H188" s="130"/>
      <c r="I188" s="130"/>
      <c r="J188" s="130"/>
      <c r="K188" s="130"/>
      <c r="L188" s="130"/>
    </row>
    <row r="189" spans="1:12" s="137" customFormat="1" ht="14.4" x14ac:dyDescent="0.25">
      <c r="A189" s="125"/>
      <c r="B189" s="126"/>
      <c r="C189" s="126"/>
      <c r="D189" s="127"/>
      <c r="E189" s="128"/>
      <c r="F189" s="129"/>
      <c r="G189" s="130"/>
      <c r="H189" s="130"/>
      <c r="I189" s="130"/>
      <c r="J189" s="130"/>
      <c r="K189" s="130"/>
      <c r="L189" s="130"/>
    </row>
    <row r="190" spans="1:12" s="137" customFormat="1" ht="14.4" x14ac:dyDescent="0.25">
      <c r="A190" s="125"/>
      <c r="B190" s="126"/>
      <c r="C190" s="126"/>
      <c r="D190" s="127"/>
      <c r="E190" s="128"/>
      <c r="F190" s="129"/>
      <c r="G190" s="130"/>
      <c r="H190" s="130"/>
      <c r="I190" s="130"/>
      <c r="J190" s="130"/>
      <c r="K190" s="130"/>
      <c r="L190" s="130"/>
    </row>
    <row r="191" spans="1:12" s="137" customFormat="1" ht="14.4" x14ac:dyDescent="0.25">
      <c r="A191" s="125"/>
      <c r="B191" s="126"/>
      <c r="C191" s="126"/>
      <c r="D191" s="127"/>
      <c r="E191" s="128"/>
      <c r="F191" s="129"/>
      <c r="G191" s="130"/>
      <c r="H191" s="130"/>
      <c r="I191" s="130"/>
      <c r="J191" s="130"/>
      <c r="K191" s="130"/>
      <c r="L191" s="130"/>
    </row>
    <row r="192" spans="1:12" s="137" customFormat="1" ht="14.4" x14ac:dyDescent="0.25">
      <c r="A192" s="125"/>
      <c r="B192" s="126"/>
      <c r="C192" s="126"/>
      <c r="D192" s="127"/>
      <c r="E192" s="128"/>
      <c r="F192" s="129"/>
      <c r="G192" s="130"/>
      <c r="H192" s="130"/>
      <c r="I192" s="130"/>
      <c r="J192" s="130"/>
      <c r="K192" s="130"/>
      <c r="L192" s="130"/>
    </row>
    <row r="193" spans="1:12" s="137" customFormat="1" ht="14.4" x14ac:dyDescent="0.25">
      <c r="A193" s="125"/>
      <c r="B193" s="126"/>
      <c r="C193" s="126"/>
      <c r="D193" s="127"/>
      <c r="E193" s="128"/>
      <c r="F193" s="129"/>
      <c r="G193" s="130"/>
      <c r="H193" s="130"/>
      <c r="I193" s="130"/>
      <c r="J193" s="130"/>
      <c r="K193" s="130"/>
      <c r="L193" s="130"/>
    </row>
    <row r="194" spans="1:12" s="137" customFormat="1" ht="14.4" x14ac:dyDescent="0.25">
      <c r="A194" s="125"/>
      <c r="B194" s="126"/>
      <c r="C194" s="126"/>
      <c r="D194" s="127"/>
      <c r="E194" s="128"/>
      <c r="F194" s="129"/>
      <c r="G194" s="130"/>
      <c r="H194" s="130"/>
      <c r="I194" s="130"/>
      <c r="J194" s="130"/>
      <c r="K194" s="130"/>
      <c r="L194" s="130"/>
    </row>
    <row r="195" spans="1:12" s="137" customFormat="1" ht="14.4" x14ac:dyDescent="0.25">
      <c r="A195" s="125"/>
      <c r="B195" s="126"/>
      <c r="C195" s="126"/>
      <c r="D195" s="127"/>
      <c r="E195" s="128"/>
      <c r="F195" s="129"/>
      <c r="G195" s="130"/>
      <c r="H195" s="130"/>
      <c r="I195" s="130"/>
      <c r="J195" s="130"/>
      <c r="K195" s="130"/>
      <c r="L195" s="130"/>
    </row>
    <row r="196" spans="1:12" s="137" customFormat="1" ht="14.4" x14ac:dyDescent="0.25">
      <c r="A196" s="125"/>
      <c r="B196" s="126"/>
      <c r="C196" s="126"/>
      <c r="D196" s="127"/>
      <c r="E196" s="128"/>
      <c r="F196" s="129"/>
      <c r="G196" s="130"/>
      <c r="H196" s="130"/>
      <c r="I196" s="130"/>
      <c r="J196" s="130"/>
      <c r="K196" s="130"/>
      <c r="L196" s="130"/>
    </row>
    <row r="197" spans="1:12" s="137" customFormat="1" ht="14.4" x14ac:dyDescent="0.25">
      <c r="A197" s="125"/>
      <c r="B197" s="126"/>
      <c r="C197" s="126"/>
      <c r="D197" s="127"/>
      <c r="E197" s="128"/>
      <c r="F197" s="129"/>
      <c r="G197" s="130"/>
      <c r="H197" s="130"/>
      <c r="I197" s="130"/>
      <c r="J197" s="130"/>
      <c r="K197" s="130"/>
      <c r="L197" s="130"/>
    </row>
    <row r="198" spans="1:12" s="137" customFormat="1" ht="14.4" x14ac:dyDescent="0.25">
      <c r="A198" s="125"/>
      <c r="B198" s="126"/>
      <c r="C198" s="126"/>
      <c r="D198" s="127"/>
      <c r="E198" s="128"/>
      <c r="F198" s="129"/>
      <c r="G198" s="130"/>
      <c r="H198" s="130"/>
      <c r="I198" s="130"/>
      <c r="J198" s="130"/>
      <c r="K198" s="130"/>
      <c r="L198" s="130"/>
    </row>
    <row r="199" spans="1:12" s="137" customFormat="1" ht="14.4" x14ac:dyDescent="0.25">
      <c r="A199" s="125"/>
      <c r="B199" s="126"/>
      <c r="C199" s="126"/>
      <c r="D199" s="127"/>
      <c r="E199" s="128"/>
      <c r="F199" s="129"/>
      <c r="G199" s="130"/>
      <c r="H199" s="130"/>
      <c r="I199" s="130"/>
      <c r="J199" s="130"/>
      <c r="K199" s="130"/>
      <c r="L199" s="130"/>
    </row>
    <row r="200" spans="1:12" s="137" customFormat="1" ht="14.4" x14ac:dyDescent="0.25">
      <c r="A200" s="125"/>
      <c r="B200" s="126"/>
      <c r="C200" s="126"/>
      <c r="D200" s="127"/>
      <c r="E200" s="128"/>
      <c r="F200" s="129"/>
      <c r="G200" s="130"/>
      <c r="H200" s="130"/>
      <c r="I200" s="130"/>
      <c r="J200" s="130"/>
      <c r="K200" s="130"/>
      <c r="L200" s="130"/>
    </row>
    <row r="201" spans="1:12" s="137" customFormat="1" ht="14.4" x14ac:dyDescent="0.25">
      <c r="A201" s="125"/>
      <c r="B201" s="126"/>
      <c r="C201" s="126"/>
      <c r="D201" s="127"/>
      <c r="E201" s="128"/>
      <c r="F201" s="129"/>
      <c r="G201" s="130"/>
      <c r="H201" s="130"/>
      <c r="I201" s="130"/>
      <c r="J201" s="130"/>
      <c r="K201" s="130"/>
      <c r="L201" s="130"/>
    </row>
    <row r="202" spans="1:12" s="137" customFormat="1" ht="14.4" x14ac:dyDescent="0.25">
      <c r="A202" s="125"/>
      <c r="B202" s="126"/>
      <c r="C202" s="126"/>
      <c r="D202" s="127"/>
      <c r="E202" s="128"/>
      <c r="F202" s="129"/>
      <c r="G202" s="130"/>
      <c r="H202" s="130"/>
      <c r="I202" s="130"/>
      <c r="J202" s="130"/>
      <c r="K202" s="130"/>
      <c r="L202" s="130"/>
    </row>
    <row r="203" spans="1:12" s="137" customFormat="1" ht="14.4" x14ac:dyDescent="0.25">
      <c r="A203" s="125"/>
      <c r="B203" s="126"/>
      <c r="C203" s="126"/>
      <c r="D203" s="127"/>
      <c r="E203" s="128"/>
      <c r="F203" s="129"/>
      <c r="G203" s="130"/>
      <c r="H203" s="130"/>
      <c r="I203" s="130"/>
      <c r="J203" s="130"/>
      <c r="K203" s="130"/>
      <c r="L203" s="130"/>
    </row>
    <row r="204" spans="1:12" s="137" customFormat="1" ht="14.4" x14ac:dyDescent="0.25">
      <c r="A204" s="125"/>
      <c r="B204" s="126"/>
      <c r="C204" s="126"/>
      <c r="D204" s="127"/>
      <c r="E204" s="128"/>
      <c r="F204" s="129"/>
      <c r="G204" s="130"/>
      <c r="H204" s="130"/>
      <c r="I204" s="130"/>
      <c r="J204" s="130"/>
      <c r="K204" s="130"/>
      <c r="L204" s="130"/>
    </row>
    <row r="205" spans="1:12" s="137" customFormat="1" ht="14.4" x14ac:dyDescent="0.25">
      <c r="A205" s="125"/>
      <c r="B205" s="126"/>
      <c r="C205" s="126"/>
      <c r="D205" s="127"/>
      <c r="E205" s="128"/>
      <c r="F205" s="129"/>
      <c r="G205" s="130"/>
      <c r="H205" s="130"/>
      <c r="I205" s="130"/>
      <c r="J205" s="130"/>
      <c r="K205" s="130"/>
      <c r="L205" s="130"/>
    </row>
    <row r="206" spans="1:12" s="137" customFormat="1" ht="14.4" x14ac:dyDescent="0.25">
      <c r="A206" s="125"/>
      <c r="B206" s="126"/>
      <c r="C206" s="126"/>
      <c r="D206" s="127"/>
      <c r="E206" s="128"/>
      <c r="F206" s="129"/>
      <c r="G206" s="130"/>
      <c r="H206" s="130"/>
      <c r="I206" s="130"/>
      <c r="J206" s="130"/>
      <c r="K206" s="130"/>
      <c r="L206" s="130"/>
    </row>
    <row r="207" spans="1:12" s="137" customFormat="1" ht="14.4" x14ac:dyDescent="0.25">
      <c r="A207" s="125"/>
      <c r="B207" s="126"/>
      <c r="C207" s="126"/>
      <c r="D207" s="127"/>
      <c r="E207" s="128"/>
      <c r="F207" s="129"/>
      <c r="G207" s="130"/>
      <c r="H207" s="130"/>
      <c r="I207" s="130"/>
      <c r="J207" s="130"/>
      <c r="K207" s="130"/>
      <c r="L207" s="130"/>
    </row>
    <row r="208" spans="1:12" s="137" customFormat="1" ht="14.4" x14ac:dyDescent="0.25">
      <c r="A208" s="125"/>
      <c r="B208" s="126"/>
      <c r="C208" s="126"/>
      <c r="D208" s="127"/>
      <c r="E208" s="128"/>
      <c r="F208" s="129"/>
      <c r="G208" s="130"/>
      <c r="H208" s="130"/>
      <c r="I208" s="130"/>
      <c r="J208" s="130"/>
      <c r="K208" s="130"/>
      <c r="L208" s="130"/>
    </row>
    <row r="209" spans="1:12" s="137" customFormat="1" ht="14.4" x14ac:dyDescent="0.25">
      <c r="A209" s="125"/>
      <c r="B209" s="126"/>
      <c r="C209" s="126"/>
      <c r="D209" s="127"/>
      <c r="E209" s="128"/>
      <c r="F209" s="129"/>
      <c r="G209" s="130"/>
      <c r="H209" s="130"/>
      <c r="I209" s="130"/>
      <c r="J209" s="130"/>
      <c r="K209" s="130"/>
      <c r="L209" s="130"/>
    </row>
    <row r="210" spans="1:12" s="137" customFormat="1" ht="14.4" x14ac:dyDescent="0.25">
      <c r="A210" s="125"/>
      <c r="B210" s="126"/>
      <c r="C210" s="126"/>
      <c r="D210" s="127"/>
      <c r="E210" s="128"/>
      <c r="F210" s="129"/>
      <c r="G210" s="130"/>
      <c r="H210" s="130"/>
      <c r="I210" s="130"/>
      <c r="J210" s="130"/>
      <c r="K210" s="130"/>
      <c r="L210" s="130"/>
    </row>
    <row r="211" spans="1:12" s="137" customFormat="1" ht="14.4" x14ac:dyDescent="0.25">
      <c r="A211" s="125"/>
      <c r="B211" s="126"/>
      <c r="C211" s="126"/>
      <c r="D211" s="127"/>
      <c r="E211" s="128"/>
      <c r="F211" s="129"/>
      <c r="G211" s="130"/>
      <c r="H211" s="130"/>
      <c r="I211" s="130"/>
      <c r="J211" s="130"/>
      <c r="K211" s="130"/>
      <c r="L211" s="130"/>
    </row>
    <row r="212" spans="1:12" s="137" customFormat="1" ht="14.4" x14ac:dyDescent="0.25">
      <c r="A212" s="125"/>
      <c r="B212" s="126"/>
      <c r="C212" s="126"/>
      <c r="D212" s="127"/>
      <c r="E212" s="128"/>
      <c r="F212" s="129"/>
      <c r="G212" s="130"/>
      <c r="H212" s="130"/>
      <c r="I212" s="130"/>
      <c r="J212" s="130"/>
      <c r="K212" s="130"/>
      <c r="L212" s="130"/>
    </row>
    <row r="213" spans="1:12" s="137" customFormat="1" ht="14.4" x14ac:dyDescent="0.25">
      <c r="A213" s="125"/>
      <c r="B213" s="126"/>
      <c r="C213" s="126"/>
      <c r="D213" s="127"/>
      <c r="E213" s="128"/>
      <c r="F213" s="129"/>
      <c r="G213" s="130"/>
      <c r="H213" s="130"/>
      <c r="I213" s="130"/>
      <c r="J213" s="130"/>
      <c r="K213" s="130"/>
      <c r="L213" s="130"/>
    </row>
    <row r="214" spans="1:12" s="137" customFormat="1" ht="14.4" x14ac:dyDescent="0.25">
      <c r="A214" s="125"/>
      <c r="B214" s="126"/>
      <c r="C214" s="126"/>
      <c r="D214" s="127"/>
      <c r="E214" s="128"/>
      <c r="F214" s="129"/>
      <c r="G214" s="130"/>
      <c r="H214" s="130"/>
      <c r="I214" s="130"/>
      <c r="J214" s="130"/>
      <c r="K214" s="130"/>
      <c r="L214" s="130"/>
    </row>
    <row r="215" spans="1:12" s="137" customFormat="1" ht="14.4" x14ac:dyDescent="0.25">
      <c r="A215" s="125"/>
      <c r="B215" s="126"/>
      <c r="C215" s="126"/>
      <c r="D215" s="127"/>
      <c r="E215" s="128"/>
      <c r="F215" s="129"/>
      <c r="G215" s="130"/>
      <c r="H215" s="130"/>
      <c r="I215" s="130"/>
      <c r="J215" s="130"/>
      <c r="K215" s="130"/>
      <c r="L215" s="130"/>
    </row>
    <row r="216" spans="1:12" s="137" customFormat="1" ht="14.4" x14ac:dyDescent="0.25">
      <c r="A216" s="125"/>
      <c r="B216" s="126"/>
      <c r="C216" s="126"/>
      <c r="D216" s="127"/>
      <c r="E216" s="128"/>
      <c r="F216" s="129"/>
      <c r="G216" s="130"/>
      <c r="H216" s="130"/>
      <c r="I216" s="130"/>
      <c r="J216" s="130"/>
      <c r="K216" s="130"/>
      <c r="L216" s="130"/>
    </row>
    <row r="217" spans="1:12" s="137" customFormat="1" ht="14.4" x14ac:dyDescent="0.25">
      <c r="A217" s="125"/>
      <c r="B217" s="126"/>
      <c r="C217" s="126"/>
      <c r="D217" s="127"/>
      <c r="E217" s="128"/>
      <c r="F217" s="129"/>
      <c r="G217" s="130"/>
      <c r="H217" s="130"/>
      <c r="I217" s="130"/>
      <c r="J217" s="130"/>
      <c r="K217" s="130"/>
      <c r="L217" s="130"/>
    </row>
    <row r="218" spans="1:12" s="137" customFormat="1" ht="14.4" x14ac:dyDescent="0.25">
      <c r="A218" s="125"/>
      <c r="B218" s="126"/>
      <c r="C218" s="126"/>
      <c r="D218" s="127"/>
      <c r="E218" s="128"/>
      <c r="F218" s="129"/>
      <c r="G218" s="130"/>
      <c r="H218" s="130"/>
      <c r="I218" s="130"/>
      <c r="J218" s="130"/>
      <c r="K218" s="130"/>
      <c r="L218" s="130"/>
    </row>
    <row r="219" spans="1:12" s="137" customFormat="1" ht="14.4" x14ac:dyDescent="0.25">
      <c r="A219" s="125"/>
      <c r="B219" s="126"/>
      <c r="C219" s="126"/>
      <c r="D219" s="127"/>
      <c r="E219" s="128"/>
      <c r="F219" s="129"/>
      <c r="G219" s="130"/>
      <c r="H219" s="130"/>
      <c r="I219" s="130"/>
      <c r="J219" s="130"/>
      <c r="K219" s="130"/>
      <c r="L219" s="130"/>
    </row>
    <row r="220" spans="1:12" s="137" customFormat="1" ht="14.4" x14ac:dyDescent="0.25">
      <c r="A220" s="125"/>
      <c r="B220" s="126"/>
      <c r="C220" s="126"/>
      <c r="D220" s="127"/>
      <c r="E220" s="128"/>
      <c r="F220" s="129"/>
      <c r="G220" s="130"/>
      <c r="H220" s="130"/>
      <c r="I220" s="130"/>
      <c r="J220" s="130"/>
      <c r="K220" s="130"/>
      <c r="L220" s="130"/>
    </row>
    <row r="221" spans="1:12" s="137" customFormat="1" ht="14.4" x14ac:dyDescent="0.25">
      <c r="A221" s="125"/>
      <c r="B221" s="126"/>
      <c r="C221" s="126"/>
      <c r="D221" s="127"/>
      <c r="E221" s="128"/>
      <c r="F221" s="129"/>
      <c r="G221" s="130"/>
      <c r="H221" s="130"/>
      <c r="I221" s="130"/>
      <c r="J221" s="130"/>
      <c r="K221" s="130"/>
      <c r="L221" s="130"/>
    </row>
    <row r="222" spans="1:12" s="137" customFormat="1" ht="14.4" x14ac:dyDescent="0.25">
      <c r="A222" s="125"/>
      <c r="B222" s="126"/>
      <c r="C222" s="126"/>
      <c r="D222" s="127"/>
      <c r="E222" s="128"/>
      <c r="F222" s="129"/>
      <c r="G222" s="130"/>
      <c r="H222" s="130"/>
      <c r="I222" s="130"/>
      <c r="J222" s="130"/>
      <c r="K222" s="130"/>
      <c r="L222" s="130"/>
    </row>
    <row r="223" spans="1:12" s="137" customFormat="1" ht="14.4" x14ac:dyDescent="0.25">
      <c r="A223" s="125"/>
      <c r="B223" s="126"/>
      <c r="C223" s="126"/>
      <c r="D223" s="127"/>
      <c r="E223" s="128"/>
      <c r="F223" s="129"/>
      <c r="G223" s="130"/>
      <c r="H223" s="130"/>
      <c r="I223" s="130"/>
      <c r="J223" s="130"/>
      <c r="K223" s="130"/>
      <c r="L223" s="130"/>
    </row>
    <row r="224" spans="1:12" s="137" customFormat="1" ht="14.4" x14ac:dyDescent="0.25">
      <c r="A224" s="125"/>
      <c r="B224" s="126"/>
      <c r="C224" s="126"/>
      <c r="D224" s="127"/>
      <c r="E224" s="128"/>
      <c r="F224" s="129"/>
      <c r="G224" s="130"/>
      <c r="H224" s="130"/>
      <c r="I224" s="130"/>
      <c r="J224" s="130"/>
      <c r="K224" s="130"/>
      <c r="L224" s="130"/>
    </row>
    <row r="225" spans="1:12" s="137" customFormat="1" ht="14.4" x14ac:dyDescent="0.25">
      <c r="A225" s="125"/>
      <c r="B225" s="126"/>
      <c r="C225" s="126"/>
      <c r="D225" s="127"/>
      <c r="E225" s="128"/>
      <c r="F225" s="129"/>
      <c r="G225" s="130"/>
      <c r="H225" s="130"/>
      <c r="I225" s="130"/>
      <c r="J225" s="130"/>
      <c r="K225" s="130"/>
      <c r="L225" s="130"/>
    </row>
    <row r="226" spans="1:12" s="137" customFormat="1" ht="14.4" x14ac:dyDescent="0.25">
      <c r="A226" s="125"/>
      <c r="B226" s="126"/>
      <c r="C226" s="126"/>
      <c r="D226" s="127"/>
      <c r="E226" s="128"/>
      <c r="F226" s="129"/>
      <c r="G226" s="130"/>
      <c r="H226" s="130"/>
      <c r="I226" s="130"/>
      <c r="J226" s="130"/>
      <c r="K226" s="130"/>
      <c r="L226" s="130"/>
    </row>
    <row r="227" spans="1:12" s="137" customFormat="1" ht="14.4" x14ac:dyDescent="0.25">
      <c r="A227" s="125"/>
      <c r="B227" s="126"/>
      <c r="C227" s="126"/>
      <c r="D227" s="127"/>
      <c r="E227" s="128"/>
      <c r="F227" s="129"/>
      <c r="G227" s="130"/>
      <c r="H227" s="130"/>
      <c r="I227" s="130"/>
      <c r="J227" s="130"/>
      <c r="K227" s="130"/>
      <c r="L227" s="130"/>
    </row>
    <row r="228" spans="1:12" s="137" customFormat="1" ht="14.4" x14ac:dyDescent="0.25">
      <c r="A228" s="125"/>
      <c r="B228" s="126"/>
      <c r="C228" s="126"/>
      <c r="D228" s="127"/>
      <c r="E228" s="128"/>
      <c r="F228" s="129"/>
      <c r="G228" s="130"/>
      <c r="H228" s="130"/>
      <c r="I228" s="130"/>
      <c r="J228" s="130"/>
      <c r="K228" s="130"/>
      <c r="L228" s="130"/>
    </row>
    <row r="229" spans="1:12" s="137" customFormat="1" ht="14.4" x14ac:dyDescent="0.25">
      <c r="A229" s="125"/>
      <c r="B229" s="126"/>
      <c r="C229" s="126"/>
      <c r="D229" s="127"/>
      <c r="E229" s="128"/>
      <c r="F229" s="129"/>
      <c r="G229" s="130"/>
      <c r="H229" s="130"/>
      <c r="I229" s="130"/>
      <c r="J229" s="130"/>
      <c r="K229" s="130"/>
      <c r="L229" s="130"/>
    </row>
    <row r="230" spans="1:12" s="137" customFormat="1" ht="14.4" x14ac:dyDescent="0.25">
      <c r="A230" s="125"/>
      <c r="B230" s="126"/>
      <c r="C230" s="126"/>
      <c r="D230" s="127"/>
      <c r="E230" s="128"/>
      <c r="F230" s="129"/>
      <c r="G230" s="130"/>
      <c r="H230" s="130"/>
      <c r="I230" s="130"/>
      <c r="J230" s="130"/>
      <c r="K230" s="130"/>
      <c r="L230" s="130"/>
    </row>
    <row r="231" spans="1:12" s="137" customFormat="1" ht="14.4" x14ac:dyDescent="0.25">
      <c r="A231" s="125"/>
      <c r="B231" s="126"/>
      <c r="C231" s="126"/>
      <c r="D231" s="127"/>
      <c r="E231" s="128"/>
      <c r="F231" s="129"/>
      <c r="G231" s="130"/>
      <c r="H231" s="130"/>
      <c r="I231" s="130"/>
      <c r="J231" s="130"/>
      <c r="K231" s="130"/>
      <c r="L231" s="130"/>
    </row>
    <row r="232" spans="1:12" s="137" customFormat="1" ht="14.4" x14ac:dyDescent="0.25">
      <c r="A232" s="125"/>
      <c r="B232" s="126"/>
      <c r="C232" s="126"/>
      <c r="D232" s="127"/>
      <c r="E232" s="128"/>
      <c r="F232" s="129"/>
      <c r="G232" s="130"/>
      <c r="H232" s="130"/>
      <c r="I232" s="130"/>
      <c r="J232" s="130"/>
      <c r="K232" s="130"/>
      <c r="L232" s="130"/>
    </row>
    <row r="233" spans="1:12" s="137" customFormat="1" ht="14.4" x14ac:dyDescent="0.25">
      <c r="A233" s="125"/>
      <c r="B233" s="126"/>
      <c r="C233" s="126"/>
      <c r="D233" s="127"/>
      <c r="E233" s="128"/>
      <c r="F233" s="129"/>
      <c r="G233" s="130"/>
      <c r="H233" s="130"/>
      <c r="I233" s="130"/>
      <c r="J233" s="130"/>
      <c r="K233" s="130"/>
      <c r="L233" s="130"/>
    </row>
    <row r="234" spans="1:12" s="137" customFormat="1" ht="14.4" x14ac:dyDescent="0.25">
      <c r="A234" s="125"/>
      <c r="B234" s="126"/>
      <c r="C234" s="126"/>
      <c r="D234" s="127"/>
      <c r="E234" s="128"/>
      <c r="F234" s="129"/>
      <c r="G234" s="130"/>
      <c r="H234" s="130"/>
      <c r="I234" s="130"/>
      <c r="J234" s="130"/>
      <c r="K234" s="130"/>
      <c r="L234" s="130"/>
    </row>
    <row r="235" spans="1:12" s="137" customFormat="1" ht="14.4" x14ac:dyDescent="0.25">
      <c r="A235" s="125"/>
      <c r="B235" s="126"/>
      <c r="C235" s="126"/>
      <c r="D235" s="127"/>
      <c r="E235" s="128"/>
      <c r="F235" s="129"/>
      <c r="G235" s="130"/>
      <c r="H235" s="130"/>
      <c r="I235" s="130"/>
      <c r="J235" s="130"/>
      <c r="K235" s="130"/>
      <c r="L235" s="130"/>
    </row>
    <row r="236" spans="1:12" s="137" customFormat="1" ht="14.4" x14ac:dyDescent="0.25">
      <c r="A236" s="125"/>
      <c r="B236" s="126"/>
      <c r="C236" s="126"/>
      <c r="D236" s="127"/>
      <c r="E236" s="128"/>
      <c r="F236" s="129"/>
      <c r="G236" s="130"/>
      <c r="H236" s="130"/>
      <c r="I236" s="130"/>
      <c r="J236" s="130"/>
      <c r="K236" s="130"/>
      <c r="L236" s="130"/>
    </row>
    <row r="237" spans="1:12" s="137" customFormat="1" ht="14.4" x14ac:dyDescent="0.25">
      <c r="A237" s="125"/>
      <c r="B237" s="126"/>
      <c r="C237" s="126"/>
      <c r="D237" s="127"/>
      <c r="E237" s="128"/>
      <c r="F237" s="129"/>
      <c r="G237" s="130"/>
      <c r="H237" s="130"/>
      <c r="I237" s="130"/>
      <c r="J237" s="130"/>
      <c r="K237" s="130"/>
      <c r="L237" s="130"/>
    </row>
    <row r="238" spans="1:12" s="137" customFormat="1" ht="14.4" x14ac:dyDescent="0.25">
      <c r="A238" s="125"/>
      <c r="B238" s="126"/>
      <c r="C238" s="126"/>
      <c r="D238" s="127"/>
      <c r="E238" s="128"/>
      <c r="F238" s="129"/>
      <c r="G238" s="130"/>
      <c r="H238" s="130"/>
      <c r="I238" s="130"/>
      <c r="J238" s="130"/>
      <c r="K238" s="130"/>
      <c r="L238" s="130"/>
    </row>
    <row r="239" spans="1:12" s="137" customFormat="1" ht="14.4" x14ac:dyDescent="0.25">
      <c r="A239" s="125"/>
      <c r="B239" s="126"/>
      <c r="C239" s="126"/>
      <c r="D239" s="127"/>
      <c r="E239" s="128"/>
      <c r="F239" s="129"/>
      <c r="G239" s="130"/>
      <c r="H239" s="130"/>
      <c r="I239" s="130"/>
      <c r="J239" s="130"/>
      <c r="K239" s="130"/>
      <c r="L239" s="130"/>
    </row>
    <row r="240" spans="1:12" s="137" customFormat="1" ht="14.4" x14ac:dyDescent="0.25">
      <c r="A240" s="125"/>
      <c r="B240" s="126"/>
      <c r="C240" s="126"/>
      <c r="D240" s="127"/>
      <c r="E240" s="128"/>
      <c r="F240" s="129"/>
      <c r="G240" s="130"/>
      <c r="H240" s="130"/>
      <c r="I240" s="130"/>
      <c r="J240" s="130"/>
      <c r="K240" s="130"/>
      <c r="L240" s="130"/>
    </row>
    <row r="241" spans="1:12" s="137" customFormat="1" ht="14.4" x14ac:dyDescent="0.25">
      <c r="A241" s="125"/>
      <c r="B241" s="126"/>
      <c r="C241" s="126"/>
      <c r="D241" s="127"/>
      <c r="E241" s="128"/>
      <c r="F241" s="129"/>
      <c r="G241" s="130"/>
      <c r="H241" s="130"/>
      <c r="I241" s="130"/>
      <c r="J241" s="130"/>
      <c r="K241" s="130"/>
      <c r="L241" s="130"/>
    </row>
    <row r="242" spans="1:12" s="137" customFormat="1" ht="14.4" x14ac:dyDescent="0.25">
      <c r="A242" s="125"/>
      <c r="B242" s="126"/>
      <c r="C242" s="126"/>
      <c r="D242" s="127"/>
      <c r="E242" s="128"/>
      <c r="F242" s="129"/>
      <c r="G242" s="130"/>
      <c r="H242" s="130"/>
      <c r="I242" s="130"/>
      <c r="J242" s="130"/>
      <c r="K242" s="130"/>
      <c r="L242" s="130"/>
    </row>
    <row r="243" spans="1:12" s="137" customFormat="1" ht="14.4" x14ac:dyDescent="0.25">
      <c r="A243" s="125"/>
      <c r="B243" s="126"/>
      <c r="C243" s="126"/>
      <c r="D243" s="127"/>
      <c r="E243" s="128"/>
      <c r="F243" s="129"/>
      <c r="G243" s="130"/>
      <c r="H243" s="130"/>
      <c r="I243" s="130"/>
      <c r="J243" s="130"/>
      <c r="K243" s="130"/>
      <c r="L243" s="130"/>
    </row>
    <row r="244" spans="1:12" s="137" customFormat="1" ht="14.4" x14ac:dyDescent="0.25">
      <c r="A244" s="125"/>
      <c r="B244" s="126"/>
      <c r="C244" s="126"/>
      <c r="D244" s="127"/>
      <c r="E244" s="128"/>
      <c r="F244" s="129"/>
      <c r="G244" s="130"/>
      <c r="H244" s="130"/>
      <c r="I244" s="130"/>
      <c r="J244" s="130"/>
      <c r="K244" s="130"/>
      <c r="L244" s="130"/>
    </row>
    <row r="245" spans="1:12" s="137" customFormat="1" ht="14.4" x14ac:dyDescent="0.25">
      <c r="A245" s="125"/>
      <c r="B245" s="126"/>
      <c r="C245" s="126"/>
      <c r="D245" s="127"/>
      <c r="E245" s="128"/>
      <c r="F245" s="129"/>
      <c r="G245" s="130"/>
      <c r="H245" s="130"/>
      <c r="I245" s="130"/>
      <c r="J245" s="130"/>
      <c r="K245" s="130"/>
      <c r="L245" s="130"/>
    </row>
    <row r="246" spans="1:12" s="137" customFormat="1" ht="14.4" x14ac:dyDescent="0.25">
      <c r="A246" s="125"/>
      <c r="B246" s="126"/>
      <c r="C246" s="126"/>
      <c r="D246" s="127"/>
      <c r="E246" s="128"/>
      <c r="F246" s="129"/>
      <c r="G246" s="130"/>
      <c r="H246" s="130"/>
      <c r="I246" s="130"/>
      <c r="J246" s="130"/>
      <c r="K246" s="130"/>
      <c r="L246" s="130"/>
    </row>
    <row r="247" spans="1:12" s="137" customFormat="1" ht="14.4" x14ac:dyDescent="0.25">
      <c r="A247" s="125"/>
      <c r="B247" s="126"/>
      <c r="C247" s="126"/>
      <c r="D247" s="127"/>
      <c r="E247" s="128"/>
      <c r="F247" s="129"/>
      <c r="G247" s="130"/>
      <c r="H247" s="130"/>
      <c r="I247" s="130"/>
      <c r="J247" s="130"/>
      <c r="K247" s="130"/>
      <c r="L247" s="130"/>
    </row>
    <row r="248" spans="1:12" s="137" customFormat="1" ht="14.4" x14ac:dyDescent="0.25">
      <c r="A248" s="125"/>
      <c r="B248" s="126"/>
      <c r="C248" s="126"/>
      <c r="D248" s="127"/>
      <c r="E248" s="128"/>
      <c r="F248" s="129"/>
      <c r="G248" s="130"/>
      <c r="H248" s="130"/>
      <c r="I248" s="130"/>
      <c r="J248" s="130"/>
      <c r="K248" s="130"/>
      <c r="L248" s="130"/>
    </row>
    <row r="249" spans="1:12" s="137" customFormat="1" ht="14.4" x14ac:dyDescent="0.25">
      <c r="A249" s="125"/>
      <c r="B249" s="126"/>
      <c r="C249" s="126"/>
      <c r="D249" s="127"/>
      <c r="E249" s="128"/>
      <c r="F249" s="129"/>
      <c r="G249" s="130"/>
      <c r="H249" s="130"/>
      <c r="I249" s="130"/>
      <c r="J249" s="130"/>
      <c r="K249" s="130"/>
      <c r="L249" s="130"/>
    </row>
    <row r="250" spans="1:12" s="137" customFormat="1" ht="14.4" x14ac:dyDescent="0.25">
      <c r="A250" s="125"/>
      <c r="B250" s="126"/>
      <c r="C250" s="126"/>
      <c r="D250" s="127"/>
      <c r="E250" s="128"/>
      <c r="F250" s="129"/>
      <c r="G250" s="130"/>
      <c r="H250" s="130"/>
      <c r="I250" s="130"/>
      <c r="J250" s="130"/>
      <c r="K250" s="130"/>
      <c r="L250" s="130"/>
    </row>
    <row r="251" spans="1:12" s="137" customFormat="1" ht="14.4" x14ac:dyDescent="0.25">
      <c r="A251" s="125"/>
      <c r="B251" s="126"/>
      <c r="C251" s="126"/>
      <c r="D251" s="127"/>
      <c r="E251" s="128"/>
      <c r="F251" s="129"/>
      <c r="G251" s="130"/>
      <c r="H251" s="130"/>
      <c r="I251" s="130"/>
      <c r="J251" s="130"/>
      <c r="K251" s="130"/>
      <c r="L251" s="130"/>
    </row>
    <row r="252" spans="1:12" s="137" customFormat="1" ht="14.4" x14ac:dyDescent="0.25">
      <c r="A252" s="125"/>
      <c r="B252" s="126"/>
      <c r="C252" s="126"/>
      <c r="D252" s="127"/>
      <c r="E252" s="128"/>
      <c r="F252" s="129"/>
      <c r="G252" s="130"/>
      <c r="H252" s="130"/>
      <c r="I252" s="130"/>
      <c r="J252" s="130"/>
      <c r="K252" s="130"/>
      <c r="L252" s="130"/>
    </row>
    <row r="253" spans="1:12" s="137" customFormat="1" ht="14.4" x14ac:dyDescent="0.25">
      <c r="A253" s="125"/>
      <c r="B253" s="126"/>
      <c r="C253" s="126"/>
      <c r="D253" s="127"/>
      <c r="E253" s="128"/>
      <c r="F253" s="129"/>
      <c r="G253" s="130"/>
      <c r="H253" s="130"/>
      <c r="I253" s="130"/>
      <c r="J253" s="130"/>
      <c r="K253" s="130"/>
      <c r="L253" s="130"/>
    </row>
    <row r="254" spans="1:12" s="137" customFormat="1" ht="14.4" x14ac:dyDescent="0.25">
      <c r="A254" s="125"/>
      <c r="B254" s="126"/>
      <c r="C254" s="126"/>
      <c r="D254" s="127"/>
      <c r="E254" s="128"/>
      <c r="F254" s="129"/>
      <c r="G254" s="130"/>
      <c r="H254" s="130"/>
      <c r="I254" s="130"/>
      <c r="J254" s="130"/>
      <c r="K254" s="130"/>
      <c r="L254" s="130"/>
    </row>
    <row r="255" spans="1:12" s="137" customFormat="1" ht="14.4" x14ac:dyDescent="0.25">
      <c r="A255" s="125"/>
      <c r="B255" s="126"/>
      <c r="C255" s="126"/>
      <c r="D255" s="127"/>
      <c r="E255" s="128"/>
      <c r="F255" s="129"/>
      <c r="G255" s="130"/>
      <c r="H255" s="130"/>
      <c r="I255" s="130"/>
      <c r="J255" s="130"/>
      <c r="K255" s="130"/>
      <c r="L255" s="130"/>
    </row>
    <row r="256" spans="1:12" s="137" customFormat="1" ht="14.4" x14ac:dyDescent="0.25">
      <c r="A256" s="125"/>
      <c r="B256" s="126"/>
      <c r="C256" s="126"/>
      <c r="D256" s="127"/>
      <c r="E256" s="128"/>
      <c r="F256" s="129"/>
      <c r="G256" s="130"/>
      <c r="H256" s="130"/>
      <c r="I256" s="130"/>
      <c r="J256" s="130"/>
      <c r="K256" s="130"/>
      <c r="L256" s="130"/>
    </row>
    <row r="257" spans="1:12" s="137" customFormat="1" ht="14.4" x14ac:dyDescent="0.25">
      <c r="A257" s="125"/>
      <c r="B257" s="126"/>
      <c r="C257" s="126"/>
      <c r="D257" s="127"/>
      <c r="E257" s="128"/>
      <c r="F257" s="129"/>
      <c r="G257" s="130"/>
      <c r="H257" s="130"/>
      <c r="I257" s="130"/>
      <c r="J257" s="130"/>
      <c r="K257" s="130"/>
      <c r="L257" s="130"/>
    </row>
    <row r="258" spans="1:12" s="137" customFormat="1" ht="14.4" x14ac:dyDescent="0.25">
      <c r="A258" s="125"/>
      <c r="B258" s="126"/>
      <c r="C258" s="126"/>
      <c r="D258" s="127"/>
      <c r="E258" s="128"/>
      <c r="F258" s="129"/>
      <c r="G258" s="130"/>
      <c r="H258" s="130"/>
      <c r="I258" s="130"/>
      <c r="J258" s="130"/>
      <c r="K258" s="130"/>
      <c r="L258" s="130"/>
    </row>
    <row r="259" spans="1:12" s="137" customFormat="1" ht="14.4" x14ac:dyDescent="0.25">
      <c r="A259" s="125"/>
      <c r="B259" s="126"/>
      <c r="C259" s="126"/>
      <c r="D259" s="127"/>
      <c r="E259" s="128"/>
      <c r="F259" s="129"/>
      <c r="G259" s="130"/>
      <c r="H259" s="130"/>
      <c r="I259" s="130"/>
      <c r="J259" s="130"/>
      <c r="K259" s="130"/>
      <c r="L259" s="130"/>
    </row>
    <row r="260" spans="1:12" s="137" customFormat="1" ht="14.4" x14ac:dyDescent="0.25">
      <c r="A260" s="125"/>
      <c r="B260" s="126"/>
      <c r="C260" s="126"/>
      <c r="D260" s="127"/>
      <c r="E260" s="128"/>
      <c r="F260" s="129"/>
      <c r="G260" s="130"/>
      <c r="H260" s="130"/>
      <c r="I260" s="130"/>
      <c r="J260" s="130"/>
      <c r="K260" s="130"/>
      <c r="L260" s="130"/>
    </row>
    <row r="261" spans="1:12" s="137" customFormat="1" ht="14.4" x14ac:dyDescent="0.25">
      <c r="A261" s="125"/>
      <c r="B261" s="126"/>
      <c r="C261" s="126"/>
      <c r="D261" s="127"/>
      <c r="E261" s="128"/>
      <c r="F261" s="129"/>
      <c r="G261" s="130"/>
      <c r="H261" s="130"/>
      <c r="I261" s="130"/>
      <c r="J261" s="130"/>
      <c r="K261" s="130"/>
      <c r="L261" s="130"/>
    </row>
    <row r="262" spans="1:12" s="137" customFormat="1" ht="14.4" x14ac:dyDescent="0.25">
      <c r="A262" s="125"/>
      <c r="B262" s="126"/>
      <c r="C262" s="126"/>
      <c r="D262" s="127"/>
      <c r="E262" s="128"/>
      <c r="F262" s="129"/>
      <c r="G262" s="130"/>
      <c r="H262" s="130"/>
      <c r="I262" s="130"/>
      <c r="J262" s="130"/>
      <c r="K262" s="130"/>
      <c r="L262" s="130"/>
    </row>
    <row r="263" spans="1:12" s="137" customFormat="1" ht="14.4" x14ac:dyDescent="0.25">
      <c r="A263" s="125"/>
      <c r="B263" s="126"/>
      <c r="C263" s="126"/>
      <c r="D263" s="127"/>
      <c r="E263" s="128"/>
      <c r="F263" s="129"/>
      <c r="G263" s="130"/>
      <c r="H263" s="130"/>
      <c r="I263" s="130"/>
      <c r="J263" s="130"/>
      <c r="K263" s="130"/>
      <c r="L263" s="130"/>
    </row>
    <row r="264" spans="1:12" s="137" customFormat="1" ht="14.4" x14ac:dyDescent="0.25">
      <c r="A264" s="125"/>
      <c r="B264" s="126"/>
      <c r="C264" s="126"/>
      <c r="D264" s="127"/>
      <c r="E264" s="128"/>
      <c r="F264" s="129"/>
      <c r="G264" s="130"/>
      <c r="H264" s="130"/>
      <c r="I264" s="130"/>
      <c r="J264" s="130"/>
      <c r="K264" s="130"/>
      <c r="L264" s="130"/>
    </row>
    <row r="265" spans="1:12" s="137" customFormat="1" ht="14.4" x14ac:dyDescent="0.25">
      <c r="A265" s="125"/>
      <c r="B265" s="126"/>
      <c r="C265" s="126"/>
      <c r="D265" s="127"/>
      <c r="E265" s="128"/>
      <c r="F265" s="129"/>
      <c r="G265" s="130"/>
      <c r="H265" s="130"/>
      <c r="I265" s="130"/>
      <c r="J265" s="130"/>
      <c r="K265" s="130"/>
      <c r="L265" s="130"/>
    </row>
    <row r="266" spans="1:12" s="137" customFormat="1" ht="14.4" x14ac:dyDescent="0.25">
      <c r="A266" s="125"/>
      <c r="B266" s="126"/>
      <c r="C266" s="126"/>
      <c r="D266" s="127"/>
      <c r="E266" s="128"/>
      <c r="F266" s="129"/>
      <c r="G266" s="130"/>
      <c r="H266" s="130"/>
      <c r="I266" s="130"/>
      <c r="J266" s="130"/>
      <c r="K266" s="130"/>
      <c r="L266" s="130"/>
    </row>
    <row r="267" spans="1:12" s="137" customFormat="1" ht="14.4" x14ac:dyDescent="0.25">
      <c r="A267" s="125"/>
      <c r="B267" s="126"/>
      <c r="C267" s="126"/>
      <c r="D267" s="127"/>
      <c r="E267" s="128"/>
      <c r="F267" s="129"/>
      <c r="G267" s="130"/>
      <c r="H267" s="130"/>
      <c r="I267" s="130"/>
      <c r="J267" s="130"/>
      <c r="K267" s="130"/>
      <c r="L267" s="130"/>
    </row>
    <row r="268" spans="1:12" s="137" customFormat="1" ht="14.4" x14ac:dyDescent="0.25">
      <c r="A268" s="125"/>
      <c r="B268" s="126"/>
      <c r="C268" s="126"/>
      <c r="D268" s="127"/>
      <c r="E268" s="128"/>
      <c r="F268" s="129"/>
      <c r="G268" s="130"/>
      <c r="H268" s="130"/>
      <c r="I268" s="130"/>
      <c r="J268" s="130"/>
      <c r="K268" s="130"/>
      <c r="L268" s="130"/>
    </row>
    <row r="269" spans="1:12" s="137" customFormat="1" ht="14.4" x14ac:dyDescent="0.25">
      <c r="A269" s="125"/>
      <c r="B269" s="126"/>
      <c r="C269" s="126"/>
      <c r="D269" s="127"/>
      <c r="E269" s="128"/>
      <c r="F269" s="129"/>
      <c r="G269" s="130"/>
      <c r="H269" s="130"/>
      <c r="I269" s="130"/>
      <c r="J269" s="130"/>
      <c r="K269" s="130"/>
      <c r="L269" s="130"/>
    </row>
    <row r="270" spans="1:12" s="137" customFormat="1" ht="14.4" x14ac:dyDescent="0.25">
      <c r="A270" s="125"/>
      <c r="B270" s="126"/>
      <c r="C270" s="126"/>
      <c r="D270" s="127"/>
      <c r="E270" s="128"/>
      <c r="F270" s="129"/>
      <c r="G270" s="130"/>
      <c r="H270" s="130"/>
      <c r="I270" s="130"/>
      <c r="J270" s="130"/>
      <c r="K270" s="130"/>
      <c r="L270" s="130"/>
    </row>
    <row r="271" spans="1:12" s="137" customFormat="1" ht="14.4" x14ac:dyDescent="0.25">
      <c r="A271" s="125"/>
      <c r="B271" s="126"/>
      <c r="C271" s="126"/>
      <c r="D271" s="127"/>
      <c r="E271" s="128"/>
      <c r="F271" s="129"/>
      <c r="G271" s="130"/>
      <c r="H271" s="130"/>
      <c r="I271" s="130"/>
      <c r="J271" s="130"/>
      <c r="K271" s="130"/>
      <c r="L271" s="130"/>
    </row>
    <row r="272" spans="1:12" s="137" customFormat="1" ht="14.4" x14ac:dyDescent="0.25">
      <c r="A272" s="125"/>
      <c r="B272" s="126"/>
      <c r="C272" s="126"/>
      <c r="D272" s="127"/>
      <c r="E272" s="128"/>
      <c r="F272" s="129"/>
      <c r="G272" s="130"/>
      <c r="H272" s="130"/>
      <c r="I272" s="130"/>
      <c r="J272" s="130"/>
      <c r="K272" s="130"/>
      <c r="L272" s="130"/>
    </row>
    <row r="273" spans="1:12" s="137" customFormat="1" ht="14.4" x14ac:dyDescent="0.25">
      <c r="A273" s="125"/>
      <c r="B273" s="126"/>
      <c r="C273" s="126"/>
      <c r="D273" s="127"/>
      <c r="E273" s="128"/>
      <c r="F273" s="129"/>
      <c r="G273" s="130"/>
      <c r="H273" s="130"/>
      <c r="I273" s="130"/>
      <c r="J273" s="130"/>
      <c r="K273" s="130"/>
      <c r="L273" s="130"/>
    </row>
    <row r="274" spans="1:12" s="137" customFormat="1" ht="14.4" x14ac:dyDescent="0.25">
      <c r="A274" s="125"/>
      <c r="B274" s="126"/>
      <c r="C274" s="126"/>
      <c r="D274" s="127"/>
      <c r="E274" s="128"/>
      <c r="F274" s="129"/>
      <c r="G274" s="130"/>
      <c r="H274" s="130"/>
      <c r="I274" s="130"/>
      <c r="J274" s="130"/>
      <c r="K274" s="130"/>
      <c r="L274" s="130"/>
    </row>
    <row r="275" spans="1:12" s="137" customFormat="1" ht="14.4" x14ac:dyDescent="0.25">
      <c r="A275" s="125"/>
      <c r="B275" s="126"/>
      <c r="C275" s="126"/>
      <c r="D275" s="127"/>
      <c r="E275" s="128"/>
      <c r="F275" s="129"/>
      <c r="G275" s="130"/>
      <c r="H275" s="130"/>
      <c r="I275" s="130"/>
      <c r="J275" s="130"/>
      <c r="K275" s="130"/>
      <c r="L275" s="130"/>
    </row>
    <row r="276" spans="1:12" s="137" customFormat="1" ht="14.4" x14ac:dyDescent="0.25">
      <c r="A276" s="125"/>
      <c r="B276" s="126"/>
      <c r="C276" s="126"/>
      <c r="D276" s="127"/>
      <c r="E276" s="128"/>
      <c r="F276" s="129"/>
      <c r="G276" s="130"/>
      <c r="H276" s="130"/>
      <c r="I276" s="130"/>
      <c r="J276" s="130"/>
      <c r="K276" s="130"/>
      <c r="L276" s="130"/>
    </row>
    <row r="277" spans="1:12" s="137" customFormat="1" ht="14.4" x14ac:dyDescent="0.25">
      <c r="A277" s="125"/>
      <c r="B277" s="126"/>
      <c r="C277" s="126"/>
      <c r="D277" s="127"/>
      <c r="E277" s="128"/>
      <c r="F277" s="129"/>
      <c r="G277" s="130"/>
      <c r="H277" s="130"/>
      <c r="I277" s="130"/>
      <c r="J277" s="130"/>
      <c r="K277" s="130"/>
      <c r="L277" s="130"/>
    </row>
    <row r="278" spans="1:12" s="137" customFormat="1" ht="14.4" x14ac:dyDescent="0.25">
      <c r="A278" s="125"/>
      <c r="B278" s="126"/>
      <c r="C278" s="126"/>
      <c r="D278" s="127"/>
      <c r="E278" s="128"/>
      <c r="F278" s="129"/>
      <c r="G278" s="130"/>
      <c r="H278" s="130"/>
      <c r="I278" s="130"/>
      <c r="J278" s="130"/>
      <c r="K278" s="130"/>
      <c r="L278" s="130"/>
    </row>
    <row r="279" spans="1:12" s="137" customFormat="1" ht="14.4" x14ac:dyDescent="0.25">
      <c r="A279" s="125"/>
      <c r="B279" s="126"/>
      <c r="C279" s="126"/>
      <c r="D279" s="127"/>
      <c r="E279" s="128"/>
      <c r="F279" s="129"/>
      <c r="G279" s="130"/>
      <c r="H279" s="130"/>
      <c r="I279" s="130"/>
      <c r="J279" s="130"/>
      <c r="K279" s="130"/>
      <c r="L279" s="130"/>
    </row>
    <row r="280" spans="1:12" s="137" customFormat="1" ht="14.4" x14ac:dyDescent="0.25">
      <c r="A280" s="125"/>
      <c r="B280" s="126"/>
      <c r="C280" s="126"/>
      <c r="D280" s="127"/>
      <c r="E280" s="128"/>
      <c r="F280" s="129"/>
      <c r="G280" s="130"/>
      <c r="H280" s="130"/>
      <c r="I280" s="130"/>
      <c r="J280" s="130"/>
      <c r="K280" s="130"/>
      <c r="L280" s="130"/>
    </row>
    <row r="281" spans="1:12" s="137" customFormat="1" ht="14.4" x14ac:dyDescent="0.25">
      <c r="A281" s="125"/>
      <c r="B281" s="126"/>
      <c r="C281" s="126"/>
      <c r="D281" s="127"/>
      <c r="E281" s="128"/>
      <c r="F281" s="129"/>
      <c r="G281" s="130"/>
      <c r="H281" s="130"/>
      <c r="I281" s="130"/>
      <c r="J281" s="130"/>
      <c r="K281" s="130"/>
      <c r="L281" s="130"/>
    </row>
    <row r="282" spans="1:12" s="137" customFormat="1" ht="14.4" x14ac:dyDescent="0.25">
      <c r="A282" s="125"/>
      <c r="B282" s="126"/>
      <c r="C282" s="126"/>
      <c r="D282" s="127"/>
      <c r="E282" s="128"/>
      <c r="F282" s="129"/>
      <c r="G282" s="130"/>
      <c r="H282" s="130"/>
      <c r="I282" s="130"/>
      <c r="J282" s="130"/>
      <c r="K282" s="130"/>
      <c r="L282" s="130"/>
    </row>
    <row r="283" spans="1:12" s="137" customFormat="1" ht="14.4" x14ac:dyDescent="0.25">
      <c r="A283" s="125"/>
      <c r="B283" s="126"/>
      <c r="C283" s="126"/>
      <c r="D283" s="127"/>
      <c r="E283" s="128"/>
      <c r="F283" s="129"/>
      <c r="G283" s="130"/>
      <c r="H283" s="130"/>
      <c r="I283" s="130"/>
      <c r="J283" s="130"/>
      <c r="K283" s="130"/>
      <c r="L283" s="130"/>
    </row>
    <row r="284" spans="1:12" s="137" customFormat="1" ht="14.4" x14ac:dyDescent="0.25">
      <c r="A284" s="125"/>
      <c r="B284" s="126"/>
      <c r="C284" s="126"/>
      <c r="D284" s="127"/>
      <c r="E284" s="128"/>
      <c r="F284" s="129"/>
      <c r="G284" s="130"/>
      <c r="H284" s="130"/>
      <c r="I284" s="130"/>
      <c r="J284" s="130"/>
      <c r="K284" s="130"/>
      <c r="L284" s="130"/>
    </row>
    <row r="285" spans="1:12" s="137" customFormat="1" ht="14.4" x14ac:dyDescent="0.25">
      <c r="A285" s="125"/>
      <c r="B285" s="126"/>
      <c r="C285" s="126"/>
      <c r="D285" s="127"/>
      <c r="E285" s="128"/>
      <c r="F285" s="129"/>
      <c r="G285" s="130"/>
      <c r="H285" s="130"/>
      <c r="I285" s="130"/>
      <c r="J285" s="130"/>
      <c r="K285" s="130"/>
      <c r="L285" s="130"/>
    </row>
    <row r="286" spans="1:12" s="137" customFormat="1" ht="14.4" x14ac:dyDescent="0.25">
      <c r="A286" s="125"/>
      <c r="B286" s="126"/>
      <c r="C286" s="126"/>
      <c r="D286" s="127"/>
      <c r="E286" s="128"/>
      <c r="F286" s="129"/>
      <c r="G286" s="130"/>
      <c r="H286" s="130"/>
      <c r="I286" s="130"/>
      <c r="J286" s="130"/>
      <c r="K286" s="130"/>
      <c r="L286" s="130"/>
    </row>
    <row r="287" spans="1:12" s="137" customFormat="1" ht="14.4" x14ac:dyDescent="0.25">
      <c r="A287" s="125"/>
      <c r="B287" s="126"/>
      <c r="C287" s="126"/>
      <c r="D287" s="127"/>
      <c r="E287" s="128"/>
      <c r="F287" s="129"/>
      <c r="G287" s="130"/>
      <c r="H287" s="130"/>
      <c r="I287" s="130"/>
      <c r="J287" s="130"/>
      <c r="K287" s="130"/>
      <c r="L287" s="130"/>
    </row>
    <row r="288" spans="1:12" s="137" customFormat="1" ht="14.4" x14ac:dyDescent="0.25">
      <c r="A288" s="125"/>
      <c r="B288" s="126"/>
      <c r="C288" s="126"/>
      <c r="D288" s="127"/>
      <c r="E288" s="128"/>
      <c r="F288" s="129"/>
      <c r="G288" s="130"/>
      <c r="H288" s="130"/>
      <c r="I288" s="130"/>
      <c r="J288" s="130"/>
      <c r="K288" s="130"/>
      <c r="L288" s="130"/>
    </row>
    <row r="289" spans="1:12" s="137" customFormat="1" ht="14.4" x14ac:dyDescent="0.25">
      <c r="A289" s="125"/>
      <c r="B289" s="126"/>
      <c r="C289" s="126"/>
      <c r="D289" s="127"/>
      <c r="E289" s="128"/>
      <c r="F289" s="129"/>
      <c r="G289" s="130"/>
      <c r="H289" s="130"/>
      <c r="I289" s="130"/>
      <c r="J289" s="130"/>
      <c r="K289" s="130"/>
      <c r="L289" s="130"/>
    </row>
    <row r="290" spans="1:12" s="137" customFormat="1" ht="14.4" x14ac:dyDescent="0.25">
      <c r="A290" s="125"/>
      <c r="B290" s="126"/>
      <c r="C290" s="126"/>
      <c r="D290" s="127"/>
      <c r="E290" s="128"/>
      <c r="F290" s="129"/>
      <c r="G290" s="130"/>
      <c r="H290" s="130"/>
      <c r="I290" s="130"/>
      <c r="J290" s="130"/>
      <c r="K290" s="130"/>
      <c r="L290" s="130"/>
    </row>
    <row r="291" spans="1:12" s="137" customFormat="1" ht="14.4" x14ac:dyDescent="0.25">
      <c r="A291" s="125"/>
      <c r="B291" s="126"/>
      <c r="C291" s="126"/>
      <c r="D291" s="127"/>
      <c r="E291" s="128"/>
      <c r="F291" s="129"/>
      <c r="G291" s="130"/>
      <c r="H291" s="130"/>
      <c r="I291" s="130"/>
      <c r="J291" s="130"/>
      <c r="K291" s="130"/>
      <c r="L291" s="130"/>
    </row>
    <row r="292" spans="1:12" s="137" customFormat="1" ht="14.4" x14ac:dyDescent="0.25">
      <c r="A292" s="125"/>
      <c r="B292" s="126"/>
      <c r="C292" s="126"/>
      <c r="D292" s="127"/>
      <c r="E292" s="128"/>
      <c r="F292" s="129"/>
      <c r="G292" s="130"/>
      <c r="H292" s="130"/>
      <c r="I292" s="130"/>
      <c r="J292" s="130"/>
      <c r="K292" s="130"/>
      <c r="L292" s="130"/>
    </row>
    <row r="293" spans="1:12" s="137" customFormat="1" ht="14.4" x14ac:dyDescent="0.25">
      <c r="A293" s="125"/>
      <c r="B293" s="126"/>
      <c r="C293" s="126"/>
      <c r="D293" s="127"/>
      <c r="E293" s="128"/>
      <c r="F293" s="129"/>
      <c r="G293" s="130"/>
      <c r="H293" s="130"/>
      <c r="I293" s="130"/>
      <c r="J293" s="130"/>
      <c r="K293" s="130"/>
      <c r="L293" s="130"/>
    </row>
    <row r="294" spans="1:12" s="137" customFormat="1" ht="14.4" x14ac:dyDescent="0.25">
      <c r="A294" s="125"/>
      <c r="B294" s="126"/>
      <c r="C294" s="126"/>
      <c r="D294" s="127"/>
      <c r="E294" s="128"/>
      <c r="F294" s="129"/>
      <c r="G294" s="130"/>
      <c r="H294" s="130"/>
      <c r="I294" s="130"/>
      <c r="J294" s="130"/>
      <c r="K294" s="130"/>
      <c r="L294" s="130"/>
    </row>
    <row r="295" spans="1:12" s="137" customFormat="1" ht="14.4" x14ac:dyDescent="0.25">
      <c r="A295" s="125"/>
      <c r="B295" s="126"/>
      <c r="C295" s="126"/>
      <c r="D295" s="127"/>
      <c r="E295" s="128"/>
      <c r="F295" s="129"/>
      <c r="G295" s="130"/>
      <c r="H295" s="130"/>
      <c r="I295" s="130"/>
      <c r="J295" s="130"/>
      <c r="K295" s="130"/>
      <c r="L295" s="130"/>
    </row>
    <row r="296" spans="1:12" s="137" customFormat="1" ht="14.4" x14ac:dyDescent="0.25">
      <c r="A296" s="125"/>
      <c r="B296" s="126"/>
      <c r="C296" s="126"/>
      <c r="D296" s="127"/>
      <c r="E296" s="128"/>
      <c r="F296" s="129"/>
      <c r="G296" s="130"/>
      <c r="H296" s="130"/>
      <c r="I296" s="130"/>
      <c r="J296" s="130"/>
      <c r="K296" s="130"/>
      <c r="L296" s="130"/>
    </row>
    <row r="297" spans="1:12" s="137" customFormat="1" ht="14.4" x14ac:dyDescent="0.25">
      <c r="A297" s="125"/>
      <c r="B297" s="126"/>
      <c r="C297" s="126"/>
      <c r="D297" s="127"/>
      <c r="E297" s="128"/>
      <c r="F297" s="129"/>
      <c r="G297" s="130"/>
      <c r="H297" s="130"/>
      <c r="I297" s="130"/>
      <c r="J297" s="130"/>
      <c r="K297" s="130"/>
      <c r="L297" s="130"/>
    </row>
    <row r="298" spans="1:12" s="137" customFormat="1" ht="14.4" x14ac:dyDescent="0.25">
      <c r="A298" s="125"/>
      <c r="B298" s="126"/>
      <c r="C298" s="126"/>
      <c r="D298" s="127"/>
      <c r="E298" s="128"/>
      <c r="F298" s="129"/>
      <c r="G298" s="130"/>
      <c r="H298" s="130"/>
      <c r="I298" s="130"/>
      <c r="J298" s="130"/>
      <c r="K298" s="130"/>
      <c r="L298" s="130"/>
    </row>
    <row r="299" spans="1:12" s="137" customFormat="1" ht="14.4" x14ac:dyDescent="0.25">
      <c r="A299" s="125"/>
      <c r="B299" s="126"/>
      <c r="C299" s="126"/>
      <c r="D299" s="127"/>
      <c r="E299" s="128"/>
      <c r="F299" s="129"/>
      <c r="G299" s="130"/>
      <c r="H299" s="130"/>
      <c r="I299" s="130"/>
      <c r="J299" s="130"/>
      <c r="K299" s="130"/>
      <c r="L299" s="130"/>
    </row>
    <row r="300" spans="1:12" s="137" customFormat="1" ht="14.4" x14ac:dyDescent="0.25">
      <c r="A300" s="125"/>
      <c r="B300" s="126"/>
      <c r="C300" s="126"/>
      <c r="D300" s="127"/>
      <c r="E300" s="128"/>
      <c r="F300" s="129"/>
      <c r="G300" s="130"/>
      <c r="H300" s="130"/>
      <c r="I300" s="130"/>
      <c r="J300" s="130"/>
      <c r="K300" s="130"/>
      <c r="L300" s="130"/>
    </row>
    <row r="301" spans="1:12" s="137" customFormat="1" ht="14.4" x14ac:dyDescent="0.25">
      <c r="A301" s="125"/>
      <c r="B301" s="126"/>
      <c r="C301" s="126"/>
      <c r="D301" s="127"/>
      <c r="E301" s="128"/>
      <c r="F301" s="129"/>
      <c r="G301" s="130"/>
      <c r="H301" s="130"/>
      <c r="I301" s="130"/>
      <c r="J301" s="130"/>
      <c r="K301" s="130"/>
      <c r="L301" s="130"/>
    </row>
    <row r="302" spans="1:12" s="137" customFormat="1" ht="14.4" x14ac:dyDescent="0.25">
      <c r="A302" s="125"/>
      <c r="B302" s="126"/>
      <c r="C302" s="126"/>
      <c r="D302" s="127"/>
      <c r="E302" s="128"/>
      <c r="F302" s="129"/>
      <c r="G302" s="130"/>
      <c r="H302" s="130"/>
      <c r="I302" s="130"/>
      <c r="J302" s="130"/>
      <c r="K302" s="130"/>
      <c r="L302" s="130"/>
    </row>
    <row r="303" spans="1:12" s="137" customFormat="1" ht="14.4" x14ac:dyDescent="0.25">
      <c r="A303" s="125"/>
      <c r="B303" s="126"/>
      <c r="C303" s="126"/>
      <c r="D303" s="127"/>
      <c r="E303" s="128"/>
      <c r="F303" s="129"/>
      <c r="G303" s="130"/>
      <c r="H303" s="130"/>
      <c r="I303" s="130"/>
      <c r="J303" s="130"/>
      <c r="K303" s="130"/>
      <c r="L303" s="130"/>
    </row>
    <row r="304" spans="1:12" s="137" customFormat="1" ht="14.4" x14ac:dyDescent="0.25">
      <c r="A304" s="125"/>
      <c r="B304" s="126"/>
      <c r="C304" s="126"/>
      <c r="D304" s="127"/>
      <c r="E304" s="128"/>
      <c r="F304" s="129"/>
      <c r="G304" s="130"/>
      <c r="H304" s="130"/>
      <c r="I304" s="130"/>
      <c r="J304" s="130"/>
      <c r="K304" s="130"/>
      <c r="L304" s="130"/>
    </row>
    <row r="305" spans="1:12" s="137" customFormat="1" ht="14.4" x14ac:dyDescent="0.25">
      <c r="A305" s="125"/>
      <c r="B305" s="126"/>
      <c r="C305" s="126"/>
      <c r="D305" s="127"/>
      <c r="E305" s="128"/>
      <c r="F305" s="129"/>
      <c r="G305" s="130"/>
      <c r="H305" s="130"/>
      <c r="I305" s="130"/>
      <c r="J305" s="130"/>
      <c r="K305" s="130"/>
      <c r="L305" s="130"/>
    </row>
    <row r="306" spans="1:12" s="137" customFormat="1" ht="14.4" x14ac:dyDescent="0.25">
      <c r="A306" s="125"/>
      <c r="B306" s="126"/>
      <c r="C306" s="126"/>
      <c r="D306" s="127"/>
      <c r="E306" s="128"/>
      <c r="F306" s="129"/>
      <c r="G306" s="130"/>
      <c r="H306" s="130"/>
      <c r="I306" s="130"/>
      <c r="J306" s="130"/>
      <c r="K306" s="130"/>
      <c r="L306" s="130"/>
    </row>
    <row r="307" spans="1:12" s="137" customFormat="1" ht="14.4" x14ac:dyDescent="0.25">
      <c r="A307" s="125"/>
      <c r="B307" s="126"/>
      <c r="C307" s="126"/>
      <c r="D307" s="127"/>
      <c r="E307" s="128"/>
      <c r="F307" s="129"/>
      <c r="G307" s="130"/>
      <c r="H307" s="130"/>
      <c r="I307" s="130"/>
      <c r="J307" s="130"/>
      <c r="K307" s="130"/>
      <c r="L307" s="130"/>
    </row>
    <row r="308" spans="1:12" s="137" customFormat="1" ht="14.4" x14ac:dyDescent="0.25">
      <c r="A308" s="125"/>
      <c r="B308" s="126"/>
      <c r="C308" s="126"/>
      <c r="D308" s="127"/>
      <c r="E308" s="128"/>
      <c r="F308" s="129"/>
      <c r="G308" s="130"/>
      <c r="H308" s="130"/>
      <c r="I308" s="130"/>
      <c r="J308" s="130"/>
      <c r="K308" s="130"/>
      <c r="L308" s="130"/>
    </row>
    <row r="309" spans="1:12" s="137" customFormat="1" ht="14.4" x14ac:dyDescent="0.25">
      <c r="A309" s="125"/>
      <c r="B309" s="126"/>
      <c r="C309" s="126"/>
      <c r="D309" s="127"/>
      <c r="E309" s="128"/>
      <c r="F309" s="129"/>
      <c r="G309" s="130"/>
      <c r="H309" s="130"/>
      <c r="I309" s="130"/>
      <c r="J309" s="130"/>
      <c r="K309" s="130"/>
      <c r="L309" s="130"/>
    </row>
    <row r="310" spans="1:12" s="137" customFormat="1" ht="14.4" x14ac:dyDescent="0.25">
      <c r="A310" s="125"/>
      <c r="B310" s="126"/>
      <c r="C310" s="126"/>
      <c r="D310" s="127"/>
      <c r="E310" s="128"/>
      <c r="F310" s="129"/>
      <c r="G310" s="130"/>
      <c r="H310" s="130"/>
      <c r="I310" s="130"/>
      <c r="J310" s="130"/>
      <c r="K310" s="130"/>
      <c r="L310" s="130"/>
    </row>
    <row r="311" spans="1:12" s="137" customFormat="1" ht="14.4" x14ac:dyDescent="0.25">
      <c r="A311" s="125"/>
      <c r="B311" s="126"/>
      <c r="C311" s="126"/>
      <c r="D311" s="127"/>
      <c r="E311" s="128"/>
      <c r="F311" s="129"/>
      <c r="G311" s="130"/>
      <c r="H311" s="130"/>
      <c r="I311" s="130"/>
      <c r="J311" s="130"/>
      <c r="K311" s="130"/>
      <c r="L311" s="130"/>
    </row>
    <row r="312" spans="1:12" s="137" customFormat="1" ht="14.4" x14ac:dyDescent="0.25">
      <c r="A312" s="125"/>
      <c r="B312" s="126"/>
      <c r="C312" s="126"/>
      <c r="D312" s="127"/>
      <c r="E312" s="128"/>
      <c r="F312" s="129"/>
      <c r="G312" s="130"/>
      <c r="H312" s="130"/>
      <c r="I312" s="130"/>
      <c r="J312" s="130"/>
      <c r="K312" s="130"/>
      <c r="L312" s="130"/>
    </row>
    <row r="313" spans="1:12" s="137" customFormat="1" ht="14.4" x14ac:dyDescent="0.25">
      <c r="A313" s="125"/>
      <c r="B313" s="126"/>
      <c r="C313" s="126"/>
      <c r="D313" s="127"/>
      <c r="E313" s="128"/>
      <c r="F313" s="129"/>
      <c r="G313" s="130"/>
      <c r="H313" s="130"/>
      <c r="I313" s="130"/>
      <c r="J313" s="130"/>
      <c r="K313" s="130"/>
      <c r="L313" s="130"/>
    </row>
    <row r="314" spans="1:12" s="137" customFormat="1" ht="14.4" x14ac:dyDescent="0.25">
      <c r="A314" s="125"/>
      <c r="B314" s="126"/>
      <c r="C314" s="126"/>
      <c r="D314" s="127"/>
      <c r="E314" s="128"/>
      <c r="F314" s="129"/>
      <c r="G314" s="130"/>
      <c r="H314" s="130"/>
      <c r="I314" s="130"/>
      <c r="J314" s="130"/>
      <c r="K314" s="130"/>
      <c r="L314" s="130"/>
    </row>
    <row r="315" spans="1:12" s="137" customFormat="1" ht="14.4" x14ac:dyDescent="0.25">
      <c r="A315" s="125"/>
      <c r="B315" s="126"/>
      <c r="C315" s="126"/>
      <c r="D315" s="127"/>
      <c r="E315" s="128"/>
      <c r="F315" s="129"/>
      <c r="G315" s="130"/>
      <c r="H315" s="130"/>
      <c r="I315" s="130"/>
      <c r="J315" s="130"/>
      <c r="K315" s="130"/>
      <c r="L315" s="130"/>
    </row>
    <row r="316" spans="1:12" s="137" customFormat="1" ht="14.4" x14ac:dyDescent="0.25">
      <c r="A316" s="125"/>
      <c r="B316" s="126"/>
      <c r="C316" s="126"/>
      <c r="D316" s="127"/>
      <c r="E316" s="128"/>
      <c r="F316" s="129"/>
      <c r="G316" s="130"/>
      <c r="H316" s="130"/>
      <c r="I316" s="130"/>
      <c r="J316" s="130"/>
      <c r="K316" s="130"/>
      <c r="L316" s="130"/>
    </row>
    <row r="317" spans="1:12" s="137" customFormat="1" ht="14.4" x14ac:dyDescent="0.25">
      <c r="A317" s="125"/>
      <c r="B317" s="126"/>
      <c r="C317" s="126"/>
      <c r="D317" s="127"/>
      <c r="E317" s="128"/>
      <c r="F317" s="129"/>
      <c r="G317" s="130"/>
      <c r="H317" s="130"/>
      <c r="I317" s="130"/>
      <c r="J317" s="130"/>
      <c r="K317" s="130"/>
      <c r="L317" s="130"/>
    </row>
    <row r="318" spans="1:12" s="137" customFormat="1" ht="14.4" x14ac:dyDescent="0.25">
      <c r="A318" s="125"/>
      <c r="B318" s="126"/>
      <c r="C318" s="126"/>
      <c r="D318" s="127"/>
      <c r="E318" s="128"/>
      <c r="F318" s="129"/>
      <c r="G318" s="130"/>
      <c r="H318" s="130"/>
      <c r="I318" s="130"/>
      <c r="J318" s="130"/>
      <c r="K318" s="130"/>
      <c r="L318" s="130"/>
    </row>
    <row r="319" spans="1:12" s="137" customFormat="1" ht="14.4" x14ac:dyDescent="0.25">
      <c r="A319" s="125"/>
      <c r="B319" s="126"/>
      <c r="C319" s="126"/>
      <c r="D319" s="127"/>
      <c r="E319" s="128"/>
      <c r="F319" s="129"/>
      <c r="G319" s="130"/>
      <c r="H319" s="130"/>
      <c r="I319" s="130"/>
      <c r="J319" s="130"/>
      <c r="K319" s="130"/>
      <c r="L319" s="130"/>
    </row>
    <row r="320" spans="1:12" s="137" customFormat="1" ht="14.4" x14ac:dyDescent="0.25">
      <c r="A320" s="125"/>
      <c r="B320" s="126"/>
      <c r="C320" s="126"/>
      <c r="D320" s="127"/>
      <c r="E320" s="128"/>
      <c r="F320" s="129"/>
      <c r="G320" s="130"/>
      <c r="H320" s="130"/>
      <c r="I320" s="130"/>
      <c r="J320" s="130"/>
      <c r="K320" s="130"/>
      <c r="L320" s="130"/>
    </row>
    <row r="321" spans="1:12" s="137" customFormat="1" ht="14.4" x14ac:dyDescent="0.25">
      <c r="A321" s="125"/>
      <c r="B321" s="126"/>
      <c r="C321" s="126"/>
      <c r="D321" s="127"/>
      <c r="E321" s="128"/>
      <c r="F321" s="129"/>
      <c r="G321" s="130"/>
      <c r="H321" s="130"/>
      <c r="I321" s="130"/>
      <c r="J321" s="130"/>
      <c r="K321" s="130"/>
      <c r="L321" s="130"/>
    </row>
    <row r="322" spans="1:12" s="137" customFormat="1" ht="14.4" x14ac:dyDescent="0.25">
      <c r="A322" s="125"/>
      <c r="B322" s="126"/>
      <c r="C322" s="126"/>
      <c r="D322" s="127"/>
      <c r="E322" s="128"/>
      <c r="F322" s="129"/>
      <c r="G322" s="130"/>
      <c r="H322" s="130"/>
      <c r="I322" s="130"/>
      <c r="J322" s="130"/>
      <c r="K322" s="130"/>
      <c r="L322" s="130"/>
    </row>
    <row r="323" spans="1:12" s="137" customFormat="1" ht="14.4" x14ac:dyDescent="0.25">
      <c r="A323" s="125"/>
      <c r="B323" s="126"/>
      <c r="C323" s="126"/>
      <c r="D323" s="127"/>
      <c r="E323" s="128"/>
      <c r="F323" s="129"/>
      <c r="G323" s="130"/>
      <c r="H323" s="130"/>
      <c r="I323" s="130"/>
      <c r="J323" s="130"/>
      <c r="K323" s="130"/>
      <c r="L323" s="130"/>
    </row>
    <row r="324" spans="1:12" s="137" customFormat="1" ht="14.4" x14ac:dyDescent="0.25">
      <c r="A324" s="125"/>
      <c r="B324" s="126"/>
      <c r="C324" s="126"/>
      <c r="D324" s="127"/>
      <c r="E324" s="128"/>
      <c r="F324" s="129"/>
      <c r="G324" s="130"/>
      <c r="H324" s="130"/>
      <c r="I324" s="130"/>
      <c r="J324" s="130"/>
      <c r="K324" s="130"/>
      <c r="L324" s="130"/>
    </row>
    <row r="325" spans="1:12" s="137" customFormat="1" ht="14.4" x14ac:dyDescent="0.25">
      <c r="A325" s="125"/>
      <c r="B325" s="126"/>
      <c r="C325" s="126"/>
      <c r="D325" s="127"/>
      <c r="E325" s="128"/>
      <c r="F325" s="129"/>
      <c r="G325" s="130"/>
      <c r="H325" s="130"/>
      <c r="I325" s="130"/>
      <c r="J325" s="130"/>
      <c r="K325" s="130"/>
      <c r="L325" s="130"/>
    </row>
    <row r="326" spans="1:12" s="137" customFormat="1" ht="14.4" x14ac:dyDescent="0.25">
      <c r="A326" s="125"/>
      <c r="B326" s="126"/>
      <c r="C326" s="126"/>
      <c r="D326" s="127"/>
      <c r="E326" s="128"/>
      <c r="F326" s="129"/>
      <c r="G326" s="130"/>
      <c r="H326" s="130"/>
      <c r="I326" s="130"/>
      <c r="J326" s="130"/>
      <c r="K326" s="130"/>
      <c r="L326" s="130"/>
    </row>
    <row r="327" spans="1:12" s="137" customFormat="1" ht="14.4" x14ac:dyDescent="0.25">
      <c r="A327" s="125"/>
      <c r="B327" s="126"/>
      <c r="C327" s="126"/>
      <c r="D327" s="127"/>
      <c r="E327" s="128"/>
      <c r="F327" s="129"/>
      <c r="G327" s="130"/>
      <c r="H327" s="130"/>
      <c r="I327" s="130"/>
      <c r="J327" s="130"/>
      <c r="K327" s="130"/>
      <c r="L327" s="130"/>
    </row>
    <row r="328" spans="1:12" s="137" customFormat="1" ht="14.4" x14ac:dyDescent="0.25">
      <c r="A328" s="125"/>
      <c r="B328" s="126"/>
      <c r="C328" s="126"/>
      <c r="D328" s="127"/>
      <c r="E328" s="128"/>
      <c r="F328" s="129"/>
      <c r="G328" s="130"/>
      <c r="H328" s="130"/>
      <c r="I328" s="130"/>
      <c r="J328" s="130"/>
      <c r="K328" s="130"/>
      <c r="L328" s="130"/>
    </row>
    <row r="329" spans="1:12" s="137" customFormat="1" ht="14.4" x14ac:dyDescent="0.25">
      <c r="A329" s="125"/>
      <c r="B329" s="126"/>
      <c r="C329" s="126"/>
      <c r="D329" s="127"/>
      <c r="E329" s="128"/>
      <c r="F329" s="129"/>
      <c r="G329" s="130"/>
      <c r="H329" s="130"/>
      <c r="I329" s="130"/>
      <c r="J329" s="130"/>
      <c r="K329" s="130"/>
      <c r="L329" s="130"/>
    </row>
    <row r="330" spans="1:12" s="137" customFormat="1" ht="14.4" x14ac:dyDescent="0.25">
      <c r="A330" s="125"/>
      <c r="B330" s="126"/>
      <c r="C330" s="126"/>
      <c r="D330" s="127"/>
      <c r="E330" s="128"/>
      <c r="F330" s="129"/>
      <c r="G330" s="130"/>
      <c r="H330" s="130"/>
      <c r="I330" s="130"/>
      <c r="J330" s="130"/>
      <c r="K330" s="130"/>
      <c r="L330" s="130"/>
    </row>
    <row r="331" spans="1:12" s="137" customFormat="1" ht="14.4" x14ac:dyDescent="0.25">
      <c r="A331" s="125"/>
      <c r="B331" s="126"/>
      <c r="C331" s="126"/>
      <c r="D331" s="127"/>
      <c r="E331" s="128"/>
      <c r="F331" s="129"/>
      <c r="G331" s="130"/>
      <c r="H331" s="130"/>
      <c r="I331" s="130"/>
      <c r="J331" s="130"/>
      <c r="K331" s="130"/>
      <c r="L331" s="130"/>
    </row>
    <row r="332" spans="1:12" s="137" customFormat="1" ht="14.4" x14ac:dyDescent="0.25">
      <c r="A332" s="125"/>
      <c r="B332" s="126"/>
      <c r="C332" s="126"/>
      <c r="D332" s="127"/>
      <c r="E332" s="128"/>
      <c r="F332" s="129"/>
      <c r="G332" s="130"/>
      <c r="H332" s="130"/>
      <c r="I332" s="130"/>
      <c r="J332" s="130"/>
      <c r="K332" s="130"/>
      <c r="L332" s="130"/>
    </row>
    <row r="333" spans="1:12" s="137" customFormat="1" ht="14.4" x14ac:dyDescent="0.25">
      <c r="A333" s="125"/>
      <c r="B333" s="126"/>
      <c r="C333" s="126"/>
      <c r="D333" s="127"/>
      <c r="E333" s="128"/>
      <c r="F333" s="129"/>
      <c r="G333" s="130"/>
      <c r="H333" s="130"/>
      <c r="I333" s="130"/>
      <c r="J333" s="130"/>
      <c r="K333" s="130"/>
      <c r="L333" s="130"/>
    </row>
    <row r="334" spans="1:12" s="137" customFormat="1" ht="14.4" x14ac:dyDescent="0.25">
      <c r="A334" s="125"/>
      <c r="B334" s="126"/>
      <c r="C334" s="126"/>
      <c r="D334" s="127"/>
      <c r="E334" s="128"/>
      <c r="F334" s="129"/>
      <c r="G334" s="130"/>
      <c r="H334" s="130"/>
      <c r="I334" s="130"/>
      <c r="J334" s="130"/>
      <c r="K334" s="130"/>
      <c r="L334" s="130"/>
    </row>
    <row r="335" spans="1:12" s="137" customFormat="1" ht="14.4" x14ac:dyDescent="0.25">
      <c r="A335" s="125"/>
      <c r="B335" s="126"/>
      <c r="C335" s="126"/>
      <c r="D335" s="127"/>
      <c r="E335" s="128"/>
      <c r="F335" s="129"/>
      <c r="G335" s="130"/>
      <c r="H335" s="130"/>
      <c r="I335" s="130"/>
      <c r="J335" s="130"/>
      <c r="K335" s="130"/>
      <c r="L335" s="130"/>
    </row>
    <row r="336" spans="1:12" s="137" customFormat="1" ht="14.4" x14ac:dyDescent="0.25">
      <c r="A336" s="125"/>
      <c r="B336" s="126"/>
      <c r="C336" s="126"/>
      <c r="D336" s="127"/>
      <c r="E336" s="128"/>
      <c r="F336" s="129"/>
      <c r="G336" s="130"/>
      <c r="H336" s="130"/>
      <c r="I336" s="130"/>
      <c r="J336" s="130"/>
      <c r="K336" s="130"/>
      <c r="L336" s="130"/>
    </row>
    <row r="337" spans="1:12" s="137" customFormat="1" ht="14.4" x14ac:dyDescent="0.25">
      <c r="A337" s="125"/>
      <c r="B337" s="126"/>
      <c r="C337" s="126"/>
      <c r="D337" s="127"/>
      <c r="E337" s="128"/>
      <c r="F337" s="129"/>
      <c r="G337" s="130"/>
      <c r="H337" s="130"/>
      <c r="I337" s="130"/>
      <c r="J337" s="130"/>
      <c r="K337" s="130"/>
      <c r="L337" s="130"/>
    </row>
    <row r="338" spans="1:12" s="137" customFormat="1" ht="14.4" x14ac:dyDescent="0.25">
      <c r="A338" s="125"/>
      <c r="B338" s="126"/>
      <c r="C338" s="126"/>
      <c r="D338" s="127"/>
      <c r="E338" s="128"/>
      <c r="F338" s="129"/>
      <c r="G338" s="130"/>
      <c r="H338" s="130"/>
      <c r="I338" s="130"/>
      <c r="J338" s="130"/>
      <c r="K338" s="130"/>
      <c r="L338" s="130"/>
    </row>
    <row r="339" spans="1:12" s="137" customFormat="1" ht="14.4" x14ac:dyDescent="0.25">
      <c r="A339" s="125"/>
      <c r="B339" s="126"/>
      <c r="C339" s="126"/>
      <c r="D339" s="127"/>
      <c r="E339" s="128"/>
      <c r="F339" s="129"/>
      <c r="G339" s="130"/>
      <c r="H339" s="130"/>
      <c r="I339" s="130"/>
      <c r="J339" s="130"/>
      <c r="K339" s="130"/>
      <c r="L339" s="130"/>
    </row>
    <row r="340" spans="1:12" s="137" customFormat="1" ht="14.4" x14ac:dyDescent="0.25">
      <c r="A340" s="125"/>
      <c r="B340" s="126"/>
      <c r="C340" s="126"/>
      <c r="D340" s="127"/>
      <c r="E340" s="128"/>
      <c r="F340" s="129"/>
      <c r="G340" s="130"/>
      <c r="H340" s="130"/>
      <c r="I340" s="130"/>
      <c r="J340" s="130"/>
      <c r="K340" s="130"/>
      <c r="L340" s="130"/>
    </row>
    <row r="341" spans="1:12" s="137" customFormat="1" ht="14.4" x14ac:dyDescent="0.25">
      <c r="A341" s="125"/>
      <c r="B341" s="126"/>
      <c r="C341" s="126"/>
      <c r="D341" s="127"/>
      <c r="E341" s="128"/>
      <c r="F341" s="129"/>
      <c r="G341" s="130"/>
      <c r="H341" s="130"/>
      <c r="I341" s="130"/>
      <c r="J341" s="130"/>
      <c r="K341" s="130"/>
      <c r="L341" s="130"/>
    </row>
    <row r="342" spans="1:12" s="137" customFormat="1" ht="14.4" x14ac:dyDescent="0.25">
      <c r="A342" s="125"/>
      <c r="B342" s="126"/>
      <c r="C342" s="126"/>
      <c r="D342" s="127"/>
      <c r="E342" s="128"/>
      <c r="F342" s="129"/>
      <c r="G342" s="130"/>
      <c r="H342" s="130"/>
      <c r="I342" s="130"/>
      <c r="J342" s="130"/>
      <c r="K342" s="130"/>
      <c r="L342" s="130"/>
    </row>
    <row r="343" spans="1:12" s="137" customFormat="1" ht="14.4" x14ac:dyDescent="0.25">
      <c r="A343" s="125"/>
      <c r="B343" s="126"/>
      <c r="C343" s="126"/>
      <c r="D343" s="127"/>
      <c r="E343" s="128"/>
      <c r="F343" s="129"/>
      <c r="G343" s="130"/>
      <c r="H343" s="130"/>
      <c r="I343" s="130"/>
      <c r="J343" s="130"/>
      <c r="K343" s="130"/>
      <c r="L343" s="130"/>
    </row>
    <row r="344" spans="1:12" s="137" customFormat="1" ht="14.4" x14ac:dyDescent="0.25">
      <c r="A344" s="125"/>
      <c r="B344" s="126"/>
      <c r="C344" s="126"/>
      <c r="D344" s="127"/>
      <c r="E344" s="128"/>
      <c r="F344" s="129"/>
      <c r="G344" s="130"/>
      <c r="H344" s="130"/>
      <c r="I344" s="130"/>
      <c r="J344" s="130"/>
      <c r="K344" s="130"/>
      <c r="L344" s="130"/>
    </row>
    <row r="345" spans="1:12" s="137" customFormat="1" ht="14.4" x14ac:dyDescent="0.25">
      <c r="A345" s="125"/>
      <c r="B345" s="126"/>
      <c r="C345" s="126"/>
      <c r="D345" s="127"/>
      <c r="E345" s="128"/>
      <c r="F345" s="129"/>
      <c r="G345" s="130"/>
      <c r="H345" s="130"/>
      <c r="I345" s="130"/>
      <c r="J345" s="130"/>
      <c r="K345" s="130"/>
      <c r="L345" s="130"/>
    </row>
    <row r="346" spans="1:12" s="137" customFormat="1" ht="14.4" x14ac:dyDescent="0.25">
      <c r="A346" s="125"/>
      <c r="B346" s="126"/>
      <c r="C346" s="126"/>
      <c r="D346" s="127"/>
      <c r="E346" s="128"/>
      <c r="F346" s="129"/>
      <c r="G346" s="130"/>
      <c r="H346" s="130"/>
      <c r="I346" s="130"/>
      <c r="J346" s="130"/>
      <c r="K346" s="130"/>
      <c r="L346" s="130"/>
    </row>
    <row r="347" spans="1:12" s="137" customFormat="1" ht="14.4" x14ac:dyDescent="0.25">
      <c r="A347" s="125"/>
      <c r="B347" s="126"/>
      <c r="C347" s="126"/>
      <c r="D347" s="127"/>
      <c r="E347" s="128"/>
      <c r="F347" s="129"/>
      <c r="G347" s="130"/>
      <c r="H347" s="130"/>
      <c r="I347" s="130"/>
      <c r="J347" s="130"/>
      <c r="K347" s="130"/>
      <c r="L347" s="130"/>
    </row>
    <row r="348" spans="1:12" s="137" customFormat="1" ht="14.4" x14ac:dyDescent="0.25">
      <c r="A348" s="125"/>
      <c r="B348" s="126"/>
      <c r="C348" s="126"/>
      <c r="D348" s="127"/>
      <c r="E348" s="128"/>
      <c r="F348" s="129"/>
      <c r="G348" s="130"/>
      <c r="H348" s="130"/>
      <c r="I348" s="130"/>
      <c r="J348" s="130"/>
      <c r="K348" s="130"/>
      <c r="L348" s="130"/>
    </row>
    <row r="349" spans="1:12" s="137" customFormat="1" ht="14.4" x14ac:dyDescent="0.25">
      <c r="A349" s="125"/>
      <c r="B349" s="126"/>
      <c r="C349" s="126"/>
      <c r="D349" s="127"/>
      <c r="E349" s="128"/>
      <c r="F349" s="129"/>
      <c r="G349" s="130"/>
      <c r="H349" s="130"/>
      <c r="I349" s="130"/>
      <c r="J349" s="130"/>
      <c r="K349" s="130"/>
      <c r="L349" s="130"/>
    </row>
    <row r="350" spans="1:12" s="137" customFormat="1" ht="14.4" x14ac:dyDescent="0.25">
      <c r="A350" s="125"/>
      <c r="B350" s="126"/>
      <c r="C350" s="126"/>
      <c r="D350" s="127"/>
      <c r="E350" s="128"/>
      <c r="F350" s="129"/>
      <c r="G350" s="130"/>
      <c r="H350" s="130"/>
      <c r="I350" s="130"/>
      <c r="J350" s="130"/>
      <c r="K350" s="130"/>
      <c r="L350" s="130"/>
    </row>
    <row r="351" spans="1:12" s="137" customFormat="1" ht="14.4" x14ac:dyDescent="0.25">
      <c r="A351" s="125"/>
      <c r="B351" s="126"/>
      <c r="C351" s="126"/>
      <c r="D351" s="127"/>
      <c r="E351" s="128"/>
      <c r="F351" s="129"/>
      <c r="G351" s="130"/>
      <c r="H351" s="130"/>
      <c r="I351" s="130"/>
      <c r="J351" s="130"/>
      <c r="K351" s="130"/>
      <c r="L351" s="130"/>
    </row>
    <row r="352" spans="1:12" s="137" customFormat="1" ht="14.4" x14ac:dyDescent="0.25">
      <c r="A352" s="125"/>
      <c r="B352" s="126"/>
      <c r="C352" s="126"/>
      <c r="D352" s="127"/>
      <c r="E352" s="128"/>
      <c r="F352" s="129"/>
      <c r="G352" s="130"/>
      <c r="H352" s="130"/>
      <c r="I352" s="130"/>
      <c r="J352" s="130"/>
      <c r="K352" s="130"/>
      <c r="L352" s="130"/>
    </row>
    <row r="353" spans="1:12" s="137" customFormat="1" ht="14.4" x14ac:dyDescent="0.25">
      <c r="A353" s="125"/>
      <c r="B353" s="126"/>
      <c r="C353" s="126"/>
      <c r="D353" s="127"/>
      <c r="E353" s="128"/>
      <c r="F353" s="129"/>
      <c r="G353" s="130"/>
      <c r="H353" s="130"/>
      <c r="I353" s="130"/>
      <c r="J353" s="130"/>
      <c r="K353" s="130"/>
      <c r="L353" s="130"/>
    </row>
    <row r="354" spans="1:12" s="137" customFormat="1" ht="14.4" x14ac:dyDescent="0.25">
      <c r="A354" s="125"/>
      <c r="B354" s="126"/>
      <c r="C354" s="126"/>
      <c r="D354" s="127"/>
      <c r="E354" s="128"/>
      <c r="F354" s="129"/>
      <c r="G354" s="130"/>
      <c r="H354" s="130"/>
      <c r="I354" s="130"/>
      <c r="J354" s="130"/>
      <c r="K354" s="130"/>
      <c r="L354" s="130"/>
    </row>
    <row r="355" spans="1:12" s="137" customFormat="1" ht="14.4" x14ac:dyDescent="0.25">
      <c r="A355" s="125"/>
      <c r="B355" s="126"/>
      <c r="C355" s="126"/>
      <c r="D355" s="127"/>
      <c r="E355" s="128"/>
      <c r="F355" s="129"/>
      <c r="G355" s="130"/>
      <c r="H355" s="130"/>
      <c r="I355" s="130"/>
      <c r="J355" s="130"/>
      <c r="K355" s="130"/>
      <c r="L355" s="130"/>
    </row>
    <row r="356" spans="1:12" s="137" customFormat="1" ht="14.4" x14ac:dyDescent="0.25">
      <c r="A356" s="125"/>
      <c r="B356" s="126"/>
      <c r="C356" s="126"/>
      <c r="D356" s="127"/>
      <c r="E356" s="128"/>
      <c r="F356" s="129"/>
      <c r="G356" s="130"/>
      <c r="H356" s="130"/>
      <c r="I356" s="130"/>
      <c r="J356" s="130"/>
      <c r="K356" s="130"/>
      <c r="L356" s="130"/>
    </row>
    <row r="357" spans="1:12" s="137" customFormat="1" ht="14.4" x14ac:dyDescent="0.25">
      <c r="A357" s="125"/>
      <c r="B357" s="126"/>
      <c r="C357" s="126"/>
      <c r="D357" s="127"/>
      <c r="E357" s="128"/>
      <c r="F357" s="129"/>
      <c r="G357" s="130"/>
      <c r="H357" s="130"/>
      <c r="I357" s="130"/>
      <c r="J357" s="130"/>
      <c r="K357" s="130"/>
      <c r="L357" s="130"/>
    </row>
    <row r="358" spans="1:12" s="137" customFormat="1" ht="14.4" x14ac:dyDescent="0.25">
      <c r="A358" s="125"/>
      <c r="B358" s="126"/>
      <c r="C358" s="126"/>
      <c r="D358" s="127"/>
      <c r="E358" s="128"/>
      <c r="F358" s="129"/>
      <c r="G358" s="130"/>
      <c r="H358" s="130"/>
      <c r="I358" s="130"/>
      <c r="J358" s="130"/>
      <c r="K358" s="130"/>
      <c r="L358" s="130"/>
    </row>
    <row r="359" spans="1:12" s="137" customFormat="1" ht="14.4" x14ac:dyDescent="0.25">
      <c r="A359" s="125"/>
      <c r="B359" s="126"/>
      <c r="C359" s="126"/>
      <c r="D359" s="127"/>
      <c r="E359" s="128"/>
      <c r="F359" s="129"/>
      <c r="G359" s="130"/>
      <c r="H359" s="130"/>
      <c r="I359" s="130"/>
      <c r="J359" s="130"/>
      <c r="K359" s="130"/>
      <c r="L359" s="130"/>
    </row>
    <row r="360" spans="1:12" s="137" customFormat="1" ht="14.4" x14ac:dyDescent="0.25">
      <c r="A360" s="125"/>
      <c r="B360" s="126"/>
      <c r="C360" s="126"/>
      <c r="D360" s="127"/>
      <c r="E360" s="128"/>
      <c r="F360" s="129"/>
      <c r="G360" s="130"/>
      <c r="H360" s="130"/>
      <c r="I360" s="130"/>
      <c r="J360" s="130"/>
      <c r="K360" s="130"/>
      <c r="L360" s="130"/>
    </row>
    <row r="361" spans="1:12" s="137" customFormat="1" ht="14.4" x14ac:dyDescent="0.25">
      <c r="A361" s="125"/>
      <c r="B361" s="126"/>
      <c r="C361" s="126"/>
      <c r="D361" s="127"/>
      <c r="E361" s="128"/>
      <c r="F361" s="129"/>
      <c r="G361" s="130"/>
      <c r="H361" s="130"/>
      <c r="I361" s="130"/>
      <c r="J361" s="130"/>
      <c r="K361" s="130"/>
      <c r="L361" s="130"/>
    </row>
    <row r="362" spans="1:12" s="137" customFormat="1" ht="14.4" x14ac:dyDescent="0.25">
      <c r="A362" s="125"/>
      <c r="B362" s="126"/>
      <c r="C362" s="126"/>
      <c r="D362" s="127"/>
      <c r="E362" s="128"/>
      <c r="F362" s="129"/>
      <c r="G362" s="130"/>
      <c r="H362" s="130"/>
      <c r="I362" s="130"/>
      <c r="J362" s="130"/>
      <c r="K362" s="130"/>
      <c r="L362" s="130"/>
    </row>
    <row r="363" spans="1:12" s="137" customFormat="1" ht="14.4" x14ac:dyDescent="0.25">
      <c r="A363" s="125"/>
      <c r="B363" s="126"/>
      <c r="C363" s="126"/>
      <c r="D363" s="127"/>
      <c r="E363" s="128"/>
      <c r="F363" s="129"/>
      <c r="G363" s="130"/>
      <c r="H363" s="130"/>
      <c r="I363" s="130"/>
      <c r="J363" s="130"/>
      <c r="K363" s="130"/>
      <c r="L363" s="130"/>
    </row>
    <row r="364" spans="1:12" s="137" customFormat="1" ht="14.4" x14ac:dyDescent="0.25">
      <c r="A364" s="125"/>
      <c r="B364" s="126"/>
      <c r="C364" s="126"/>
      <c r="D364" s="127"/>
      <c r="E364" s="128"/>
      <c r="F364" s="129"/>
      <c r="G364" s="130"/>
      <c r="H364" s="130"/>
      <c r="I364" s="130"/>
      <c r="J364" s="130"/>
      <c r="K364" s="130"/>
      <c r="L364" s="130"/>
    </row>
    <row r="365" spans="1:12" s="137" customFormat="1" ht="14.4" x14ac:dyDescent="0.25">
      <c r="A365" s="125"/>
      <c r="B365" s="126"/>
      <c r="C365" s="126"/>
      <c r="D365" s="127"/>
      <c r="E365" s="128"/>
      <c r="F365" s="129"/>
      <c r="G365" s="130"/>
      <c r="H365" s="130"/>
      <c r="I365" s="130"/>
      <c r="J365" s="130"/>
      <c r="K365" s="130"/>
      <c r="L365" s="130"/>
    </row>
    <row r="366" spans="1:12" s="137" customFormat="1" ht="14.4" x14ac:dyDescent="0.25">
      <c r="A366" s="125"/>
      <c r="B366" s="126"/>
      <c r="C366" s="126"/>
      <c r="D366" s="127"/>
      <c r="E366" s="128"/>
      <c r="F366" s="129"/>
      <c r="G366" s="130"/>
      <c r="H366" s="130"/>
      <c r="I366" s="130"/>
      <c r="J366" s="130"/>
      <c r="K366" s="130"/>
      <c r="L366" s="130"/>
    </row>
    <row r="367" spans="1:12" s="137" customFormat="1" ht="14.4" x14ac:dyDescent="0.25">
      <c r="A367" s="125"/>
      <c r="B367" s="126"/>
      <c r="C367" s="126"/>
      <c r="D367" s="127"/>
      <c r="E367" s="128"/>
      <c r="F367" s="129"/>
      <c r="G367" s="130"/>
      <c r="H367" s="130"/>
      <c r="I367" s="130"/>
      <c r="J367" s="130"/>
      <c r="K367" s="130"/>
      <c r="L367" s="130"/>
    </row>
    <row r="368" spans="1:12" s="137" customFormat="1" ht="14.4" x14ac:dyDescent="0.25">
      <c r="A368" s="125"/>
      <c r="B368" s="126"/>
      <c r="C368" s="126"/>
      <c r="D368" s="127"/>
      <c r="E368" s="128"/>
      <c r="F368" s="129"/>
      <c r="G368" s="130"/>
      <c r="H368" s="130"/>
      <c r="I368" s="130"/>
      <c r="J368" s="130"/>
      <c r="K368" s="130"/>
      <c r="L368" s="130"/>
    </row>
    <row r="369" spans="1:12" s="137" customFormat="1" ht="14.4" x14ac:dyDescent="0.25">
      <c r="A369" s="125"/>
      <c r="B369" s="126"/>
      <c r="C369" s="126"/>
      <c r="D369" s="127"/>
      <c r="E369" s="128"/>
      <c r="F369" s="129"/>
      <c r="G369" s="130"/>
      <c r="H369" s="130"/>
      <c r="I369" s="130"/>
      <c r="J369" s="130"/>
      <c r="K369" s="130"/>
      <c r="L369" s="130"/>
    </row>
    <row r="370" spans="1:12" s="137" customFormat="1" ht="14.4" x14ac:dyDescent="0.25">
      <c r="A370" s="125"/>
      <c r="B370" s="126"/>
      <c r="C370" s="126"/>
      <c r="D370" s="127"/>
      <c r="E370" s="128"/>
      <c r="F370" s="129"/>
      <c r="G370" s="130"/>
      <c r="H370" s="130"/>
      <c r="I370" s="130"/>
      <c r="J370" s="130"/>
      <c r="K370" s="130"/>
      <c r="L370" s="130"/>
    </row>
    <row r="371" spans="1:12" s="137" customFormat="1" ht="14.4" x14ac:dyDescent="0.25">
      <c r="A371" s="125"/>
      <c r="B371" s="126"/>
      <c r="C371" s="126"/>
      <c r="D371" s="127"/>
      <c r="E371" s="128"/>
      <c r="F371" s="129"/>
      <c r="G371" s="130"/>
      <c r="H371" s="130"/>
      <c r="I371" s="130"/>
      <c r="J371" s="130"/>
      <c r="K371" s="130"/>
      <c r="L371" s="130"/>
    </row>
    <row r="372" spans="1:12" s="137" customFormat="1" ht="14.4" x14ac:dyDescent="0.25">
      <c r="A372" s="125"/>
      <c r="B372" s="126"/>
      <c r="C372" s="126"/>
      <c r="D372" s="127"/>
      <c r="E372" s="128"/>
      <c r="F372" s="129"/>
      <c r="G372" s="130"/>
      <c r="H372" s="130"/>
      <c r="I372" s="130"/>
      <c r="J372" s="130"/>
      <c r="K372" s="130"/>
      <c r="L372" s="130"/>
    </row>
    <row r="373" spans="1:12" s="137" customFormat="1" ht="14.4" x14ac:dyDescent="0.25">
      <c r="A373" s="125"/>
      <c r="B373" s="126"/>
      <c r="C373" s="126"/>
      <c r="D373" s="127"/>
      <c r="E373" s="128"/>
      <c r="F373" s="129"/>
      <c r="G373" s="130"/>
      <c r="H373" s="130"/>
      <c r="I373" s="130"/>
      <c r="J373" s="130"/>
      <c r="K373" s="130"/>
      <c r="L373" s="130"/>
    </row>
    <row r="374" spans="1:12" s="137" customFormat="1" ht="14.4" x14ac:dyDescent="0.25">
      <c r="A374" s="125"/>
      <c r="B374" s="126"/>
      <c r="C374" s="126"/>
      <c r="D374" s="127"/>
      <c r="E374" s="128"/>
      <c r="F374" s="129"/>
      <c r="G374" s="130"/>
      <c r="H374" s="130"/>
      <c r="I374" s="130"/>
      <c r="J374" s="130"/>
      <c r="K374" s="130"/>
      <c r="L374" s="130"/>
    </row>
    <row r="375" spans="1:12" s="137" customFormat="1" ht="14.4" x14ac:dyDescent="0.25">
      <c r="A375" s="125"/>
      <c r="B375" s="126"/>
      <c r="C375" s="126"/>
      <c r="D375" s="127"/>
      <c r="E375" s="128"/>
      <c r="F375" s="129"/>
      <c r="G375" s="130"/>
      <c r="H375" s="130"/>
      <c r="I375" s="130"/>
      <c r="J375" s="130"/>
      <c r="K375" s="130"/>
      <c r="L375" s="130"/>
    </row>
    <row r="376" spans="1:12" s="137" customFormat="1" ht="14.4" x14ac:dyDescent="0.25">
      <c r="A376" s="125"/>
      <c r="B376" s="126"/>
      <c r="C376" s="126"/>
      <c r="D376" s="127"/>
      <c r="E376" s="128"/>
      <c r="F376" s="129"/>
      <c r="G376" s="130"/>
      <c r="H376" s="130"/>
      <c r="I376" s="130"/>
      <c r="J376" s="130"/>
      <c r="K376" s="130"/>
      <c r="L376" s="130"/>
    </row>
    <row r="377" spans="1:12" s="137" customFormat="1" ht="14.4" x14ac:dyDescent="0.25">
      <c r="A377" s="125"/>
      <c r="B377" s="126"/>
      <c r="C377" s="126"/>
      <c r="D377" s="127"/>
      <c r="E377" s="128"/>
      <c r="F377" s="129"/>
      <c r="G377" s="130"/>
      <c r="H377" s="130"/>
      <c r="I377" s="130"/>
      <c r="J377" s="130"/>
      <c r="K377" s="130"/>
      <c r="L377" s="130"/>
    </row>
    <row r="378" spans="1:12" s="137" customFormat="1" ht="14.4" x14ac:dyDescent="0.25">
      <c r="A378" s="125"/>
      <c r="B378" s="126"/>
      <c r="C378" s="126"/>
      <c r="D378" s="127"/>
      <c r="E378" s="128"/>
      <c r="F378" s="129"/>
      <c r="G378" s="130"/>
      <c r="H378" s="130"/>
      <c r="I378" s="130"/>
      <c r="J378" s="130"/>
      <c r="K378" s="130"/>
      <c r="L378" s="130"/>
    </row>
    <row r="379" spans="1:12" s="137" customFormat="1" ht="14.4" x14ac:dyDescent="0.25">
      <c r="A379" s="125"/>
      <c r="B379" s="126"/>
      <c r="C379" s="126"/>
      <c r="D379" s="127"/>
      <c r="E379" s="128"/>
      <c r="F379" s="129"/>
      <c r="G379" s="130"/>
      <c r="H379" s="130"/>
      <c r="I379" s="130"/>
      <c r="J379" s="130"/>
      <c r="K379" s="130"/>
      <c r="L379" s="130"/>
    </row>
    <row r="380" spans="1:12" s="137" customFormat="1" ht="14.4" x14ac:dyDescent="0.25">
      <c r="A380" s="125"/>
      <c r="B380" s="126"/>
      <c r="C380" s="126"/>
      <c r="D380" s="127"/>
      <c r="E380" s="128"/>
      <c r="F380" s="129"/>
      <c r="G380" s="130"/>
      <c r="H380" s="130"/>
      <c r="I380" s="130"/>
      <c r="J380" s="130"/>
      <c r="K380" s="130"/>
      <c r="L380" s="130"/>
    </row>
    <row r="381" spans="1:12" s="137" customFormat="1" ht="14.4" x14ac:dyDescent="0.25">
      <c r="A381" s="125"/>
      <c r="B381" s="126"/>
      <c r="C381" s="126"/>
      <c r="D381" s="127"/>
      <c r="E381" s="128"/>
      <c r="F381" s="129"/>
      <c r="G381" s="130"/>
      <c r="H381" s="130"/>
      <c r="I381" s="130"/>
      <c r="J381" s="130"/>
      <c r="K381" s="130"/>
      <c r="L381" s="130"/>
    </row>
    <row r="382" spans="1:12" s="137" customFormat="1" ht="14.4" x14ac:dyDescent="0.25">
      <c r="A382" s="125"/>
      <c r="B382" s="126"/>
      <c r="C382" s="126"/>
      <c r="D382" s="127"/>
      <c r="E382" s="128"/>
      <c r="F382" s="129"/>
      <c r="G382" s="130"/>
      <c r="H382" s="130"/>
      <c r="I382" s="130"/>
      <c r="J382" s="130"/>
      <c r="K382" s="130"/>
      <c r="L382" s="130"/>
    </row>
    <row r="383" spans="1:12" s="137" customFormat="1" ht="14.4" x14ac:dyDescent="0.25">
      <c r="A383" s="125"/>
      <c r="B383" s="126"/>
      <c r="C383" s="126"/>
      <c r="D383" s="127"/>
      <c r="E383" s="128"/>
      <c r="F383" s="129"/>
      <c r="G383" s="130"/>
      <c r="H383" s="130"/>
      <c r="I383" s="130"/>
      <c r="J383" s="130"/>
      <c r="K383" s="130"/>
      <c r="L383" s="130"/>
    </row>
    <row r="384" spans="1:12" s="137" customFormat="1" ht="14.4" x14ac:dyDescent="0.25">
      <c r="A384" s="125"/>
      <c r="B384" s="126"/>
      <c r="C384" s="126"/>
      <c r="D384" s="127"/>
      <c r="E384" s="128"/>
      <c r="F384" s="129"/>
      <c r="G384" s="130"/>
      <c r="H384" s="130"/>
      <c r="I384" s="130"/>
      <c r="J384" s="130"/>
      <c r="K384" s="130"/>
      <c r="L384" s="130"/>
    </row>
    <row r="385" spans="1:12" s="137" customFormat="1" ht="14.4" x14ac:dyDescent="0.25">
      <c r="A385" s="125"/>
      <c r="B385" s="126"/>
      <c r="C385" s="126"/>
      <c r="D385" s="127"/>
      <c r="E385" s="128"/>
      <c r="F385" s="129"/>
      <c r="G385" s="130"/>
      <c r="H385" s="130"/>
      <c r="I385" s="130"/>
      <c r="J385" s="130"/>
      <c r="K385" s="130"/>
      <c r="L385" s="130"/>
    </row>
    <row r="386" spans="1:12" s="137" customFormat="1" ht="14.4" x14ac:dyDescent="0.25">
      <c r="A386" s="125"/>
      <c r="B386" s="126"/>
      <c r="C386" s="126"/>
      <c r="D386" s="127"/>
      <c r="E386" s="128"/>
      <c r="F386" s="129"/>
      <c r="G386" s="130"/>
      <c r="H386" s="130"/>
      <c r="I386" s="130"/>
      <c r="J386" s="130"/>
      <c r="K386" s="130"/>
      <c r="L386" s="130"/>
    </row>
    <row r="387" spans="1:12" s="137" customFormat="1" ht="14.4" x14ac:dyDescent="0.25">
      <c r="A387" s="125"/>
      <c r="B387" s="126"/>
      <c r="C387" s="126"/>
      <c r="D387" s="127"/>
      <c r="E387" s="128"/>
      <c r="F387" s="129"/>
      <c r="G387" s="130"/>
      <c r="H387" s="130"/>
      <c r="I387" s="130"/>
      <c r="J387" s="130"/>
      <c r="K387" s="130"/>
      <c r="L387" s="130"/>
    </row>
    <row r="388" spans="1:12" s="137" customFormat="1" ht="14.4" x14ac:dyDescent="0.25">
      <c r="A388" s="125"/>
      <c r="B388" s="126"/>
      <c r="C388" s="126"/>
      <c r="D388" s="127"/>
      <c r="E388" s="128"/>
      <c r="F388" s="129"/>
      <c r="G388" s="130"/>
      <c r="H388" s="130"/>
      <c r="I388" s="130"/>
      <c r="J388" s="130"/>
      <c r="K388" s="130"/>
      <c r="L388" s="130"/>
    </row>
    <row r="389" spans="1:12" s="137" customFormat="1" ht="14.4" x14ac:dyDescent="0.25">
      <c r="A389" s="125"/>
      <c r="B389" s="126"/>
      <c r="C389" s="126"/>
      <c r="D389" s="127"/>
      <c r="E389" s="128"/>
      <c r="F389" s="129"/>
      <c r="G389" s="130"/>
      <c r="H389" s="130"/>
      <c r="I389" s="130"/>
      <c r="J389" s="130"/>
      <c r="K389" s="130"/>
      <c r="L389" s="130"/>
    </row>
    <row r="390" spans="1:12" s="137" customFormat="1" ht="14.4" x14ac:dyDescent="0.25">
      <c r="A390" s="125"/>
      <c r="B390" s="126"/>
      <c r="C390" s="126"/>
      <c r="D390" s="127"/>
      <c r="E390" s="128"/>
      <c r="F390" s="129"/>
      <c r="G390" s="130"/>
      <c r="H390" s="130"/>
      <c r="I390" s="130"/>
      <c r="J390" s="130"/>
      <c r="K390" s="130"/>
      <c r="L390" s="130"/>
    </row>
    <row r="391" spans="1:12" s="137" customFormat="1" ht="14.4" x14ac:dyDescent="0.25">
      <c r="A391" s="125"/>
      <c r="B391" s="126"/>
      <c r="C391" s="126"/>
      <c r="D391" s="127"/>
      <c r="E391" s="128"/>
      <c r="F391" s="129"/>
      <c r="G391" s="130"/>
      <c r="H391" s="130"/>
      <c r="I391" s="130"/>
      <c r="J391" s="130"/>
      <c r="K391" s="130"/>
      <c r="L391" s="130"/>
    </row>
    <row r="392" spans="1:12" s="137" customFormat="1" ht="14.4" x14ac:dyDescent="0.25">
      <c r="A392" s="125"/>
      <c r="B392" s="126"/>
      <c r="C392" s="126"/>
      <c r="D392" s="127"/>
      <c r="E392" s="128"/>
      <c r="F392" s="129"/>
      <c r="G392" s="130"/>
      <c r="H392" s="130"/>
      <c r="I392" s="130"/>
      <c r="J392" s="130"/>
      <c r="K392" s="130"/>
      <c r="L392" s="130"/>
    </row>
    <row r="393" spans="1:12" s="137" customFormat="1" ht="14.4" x14ac:dyDescent="0.25">
      <c r="A393" s="125"/>
      <c r="B393" s="126"/>
      <c r="C393" s="126"/>
      <c r="D393" s="127"/>
      <c r="E393" s="128"/>
      <c r="F393" s="129"/>
      <c r="G393" s="130"/>
      <c r="H393" s="130"/>
      <c r="I393" s="130"/>
      <c r="J393" s="130"/>
      <c r="K393" s="130"/>
      <c r="L393" s="130"/>
    </row>
    <row r="394" spans="1:12" s="137" customFormat="1" ht="14.4" x14ac:dyDescent="0.25">
      <c r="A394" s="125"/>
      <c r="B394" s="126"/>
      <c r="C394" s="126"/>
      <c r="D394" s="127"/>
      <c r="E394" s="128"/>
      <c r="F394" s="129"/>
      <c r="G394" s="130"/>
      <c r="H394" s="130"/>
      <c r="I394" s="130"/>
      <c r="J394" s="130"/>
      <c r="K394" s="130"/>
      <c r="L394" s="130"/>
    </row>
    <row r="395" spans="1:12" s="137" customFormat="1" ht="14.4" x14ac:dyDescent="0.25">
      <c r="A395" s="125"/>
      <c r="B395" s="126"/>
      <c r="C395" s="126"/>
      <c r="D395" s="127"/>
      <c r="E395" s="128"/>
      <c r="F395" s="129"/>
      <c r="G395" s="130"/>
      <c r="H395" s="130"/>
      <c r="I395" s="130"/>
      <c r="J395" s="130"/>
      <c r="K395" s="130"/>
      <c r="L395" s="130"/>
    </row>
    <row r="396" spans="1:12" s="137" customFormat="1" ht="14.4" x14ac:dyDescent="0.25">
      <c r="A396" s="125"/>
      <c r="B396" s="126"/>
      <c r="C396" s="126"/>
      <c r="D396" s="127"/>
      <c r="E396" s="128"/>
      <c r="F396" s="129"/>
      <c r="G396" s="130"/>
      <c r="H396" s="130"/>
      <c r="I396" s="130"/>
      <c r="J396" s="130"/>
      <c r="K396" s="130"/>
      <c r="L396" s="130"/>
    </row>
    <row r="397" spans="1:12" s="137" customFormat="1" ht="14.4" x14ac:dyDescent="0.25">
      <c r="A397" s="125"/>
      <c r="B397" s="126"/>
      <c r="C397" s="126"/>
      <c r="D397" s="127"/>
      <c r="E397" s="128"/>
      <c r="F397" s="129"/>
      <c r="G397" s="130"/>
      <c r="H397" s="130"/>
      <c r="I397" s="130"/>
      <c r="J397" s="130"/>
      <c r="K397" s="130"/>
      <c r="L397" s="130"/>
    </row>
    <row r="398" spans="1:12" s="137" customFormat="1" ht="14.4" x14ac:dyDescent="0.25">
      <c r="A398" s="125"/>
      <c r="B398" s="126"/>
      <c r="C398" s="126"/>
      <c r="D398" s="127"/>
      <c r="E398" s="128"/>
      <c r="F398" s="129"/>
      <c r="G398" s="130"/>
      <c r="H398" s="130"/>
      <c r="I398" s="130"/>
      <c r="J398" s="130"/>
      <c r="K398" s="130"/>
      <c r="L398" s="130"/>
    </row>
    <row r="399" spans="1:12" s="137" customFormat="1" ht="14.4" x14ac:dyDescent="0.25">
      <c r="A399" s="125"/>
      <c r="B399" s="126"/>
      <c r="C399" s="126"/>
      <c r="D399" s="127"/>
      <c r="E399" s="128"/>
      <c r="F399" s="129"/>
      <c r="G399" s="130"/>
      <c r="H399" s="130"/>
      <c r="I399" s="130"/>
      <c r="J399" s="130"/>
      <c r="K399" s="130"/>
      <c r="L399" s="130"/>
    </row>
    <row r="400" spans="1:12" s="137" customFormat="1" ht="14.4" x14ac:dyDescent="0.25">
      <c r="A400" s="125"/>
      <c r="B400" s="126"/>
      <c r="C400" s="126"/>
      <c r="D400" s="127"/>
      <c r="E400" s="128"/>
      <c r="F400" s="129"/>
      <c r="G400" s="130"/>
      <c r="H400" s="130"/>
      <c r="I400" s="130"/>
      <c r="J400" s="130"/>
      <c r="K400" s="130"/>
      <c r="L400" s="130"/>
    </row>
    <row r="401" spans="1:12" s="137" customFormat="1" ht="14.4" x14ac:dyDescent="0.25">
      <c r="A401" s="125"/>
      <c r="B401" s="126"/>
      <c r="C401" s="126"/>
      <c r="D401" s="127"/>
      <c r="E401" s="128"/>
      <c r="F401" s="129"/>
      <c r="G401" s="130"/>
      <c r="H401" s="130"/>
      <c r="I401" s="130"/>
      <c r="J401" s="130"/>
      <c r="K401" s="130"/>
      <c r="L401" s="130"/>
    </row>
    <row r="402" spans="1:12" s="137" customFormat="1" ht="14.4" x14ac:dyDescent="0.25">
      <c r="A402" s="125"/>
      <c r="B402" s="126"/>
      <c r="C402" s="126"/>
      <c r="D402" s="127"/>
      <c r="E402" s="128"/>
      <c r="F402" s="129"/>
      <c r="G402" s="130"/>
      <c r="H402" s="130"/>
      <c r="I402" s="130"/>
      <c r="J402" s="130"/>
      <c r="K402" s="130"/>
      <c r="L402" s="130"/>
    </row>
    <row r="403" spans="1:12" s="137" customFormat="1" ht="14.4" x14ac:dyDescent="0.25">
      <c r="A403" s="125"/>
      <c r="B403" s="126"/>
      <c r="C403" s="126"/>
      <c r="D403" s="127"/>
      <c r="E403" s="128"/>
      <c r="F403" s="129"/>
      <c r="G403" s="130"/>
      <c r="H403" s="130"/>
      <c r="I403" s="130"/>
      <c r="J403" s="130"/>
      <c r="K403" s="130"/>
      <c r="L403" s="130"/>
    </row>
    <row r="404" spans="1:12" s="137" customFormat="1" ht="14.4" x14ac:dyDescent="0.25">
      <c r="A404" s="125"/>
      <c r="B404" s="126"/>
      <c r="C404" s="126"/>
      <c r="D404" s="127"/>
      <c r="E404" s="128"/>
      <c r="F404" s="129"/>
      <c r="G404" s="130"/>
      <c r="H404" s="130"/>
      <c r="I404" s="130"/>
      <c r="J404" s="130"/>
      <c r="K404" s="130"/>
      <c r="L404" s="130"/>
    </row>
    <row r="405" spans="1:12" s="137" customFormat="1" ht="14.4" x14ac:dyDescent="0.25">
      <c r="A405" s="125"/>
      <c r="B405" s="126"/>
      <c r="C405" s="126"/>
      <c r="D405" s="127"/>
      <c r="E405" s="128"/>
      <c r="F405" s="129"/>
      <c r="G405" s="130"/>
      <c r="H405" s="130"/>
      <c r="I405" s="130"/>
      <c r="J405" s="130"/>
      <c r="K405" s="130"/>
      <c r="L405" s="130"/>
    </row>
    <row r="406" spans="1:12" s="137" customFormat="1" ht="14.4" x14ac:dyDescent="0.25">
      <c r="A406" s="125"/>
      <c r="B406" s="126"/>
      <c r="C406" s="126"/>
      <c r="D406" s="127"/>
      <c r="E406" s="128"/>
      <c r="F406" s="129"/>
      <c r="G406" s="130"/>
      <c r="H406" s="130"/>
      <c r="I406" s="130"/>
      <c r="J406" s="130"/>
      <c r="K406" s="130"/>
      <c r="L406" s="130"/>
    </row>
    <row r="407" spans="1:12" s="137" customFormat="1" ht="14.4" x14ac:dyDescent="0.25">
      <c r="A407" s="125"/>
      <c r="B407" s="126"/>
      <c r="C407" s="126"/>
      <c r="D407" s="127"/>
      <c r="E407" s="128"/>
      <c r="F407" s="129"/>
      <c r="G407" s="130"/>
      <c r="H407" s="130"/>
      <c r="I407" s="130"/>
      <c r="J407" s="130"/>
      <c r="K407" s="130"/>
      <c r="L407" s="130"/>
    </row>
    <row r="408" spans="1:12" s="137" customFormat="1" ht="14.4" x14ac:dyDescent="0.25">
      <c r="A408" s="125"/>
      <c r="B408" s="126"/>
      <c r="C408" s="126"/>
      <c r="D408" s="127"/>
      <c r="E408" s="128"/>
      <c r="F408" s="129"/>
      <c r="G408" s="130"/>
      <c r="H408" s="130"/>
      <c r="I408" s="130"/>
      <c r="J408" s="130"/>
      <c r="K408" s="130"/>
      <c r="L408" s="130"/>
    </row>
    <row r="409" spans="1:12" s="137" customFormat="1" ht="14.4" x14ac:dyDescent="0.25">
      <c r="A409" s="125"/>
      <c r="B409" s="126"/>
      <c r="C409" s="126"/>
      <c r="D409" s="127"/>
      <c r="E409" s="128"/>
      <c r="F409" s="129"/>
      <c r="G409" s="130"/>
      <c r="H409" s="130"/>
      <c r="I409" s="130"/>
      <c r="J409" s="130"/>
      <c r="K409" s="130"/>
      <c r="L409" s="130"/>
    </row>
    <row r="410" spans="1:12" s="137" customFormat="1" ht="14.4" x14ac:dyDescent="0.25">
      <c r="A410" s="125"/>
      <c r="B410" s="126"/>
      <c r="C410" s="126"/>
      <c r="D410" s="127"/>
      <c r="E410" s="128"/>
      <c r="F410" s="129"/>
      <c r="G410" s="130"/>
      <c r="H410" s="130"/>
      <c r="I410" s="130"/>
      <c r="J410" s="130"/>
      <c r="K410" s="130"/>
      <c r="L410" s="130"/>
    </row>
    <row r="411" spans="1:12" s="137" customFormat="1" ht="14.4" x14ac:dyDescent="0.25">
      <c r="A411" s="125"/>
      <c r="B411" s="126"/>
      <c r="C411" s="126"/>
      <c r="D411" s="127"/>
      <c r="E411" s="128"/>
      <c r="F411" s="129"/>
      <c r="G411" s="130"/>
      <c r="H411" s="130"/>
      <c r="I411" s="130"/>
      <c r="J411" s="130"/>
      <c r="K411" s="130"/>
      <c r="L411" s="130"/>
    </row>
    <row r="412" spans="1:12" s="137" customFormat="1" ht="14.4" x14ac:dyDescent="0.25">
      <c r="A412" s="125"/>
      <c r="B412" s="126"/>
      <c r="C412" s="126"/>
      <c r="D412" s="127"/>
      <c r="E412" s="128"/>
      <c r="F412" s="129"/>
      <c r="G412" s="130"/>
      <c r="H412" s="130"/>
      <c r="I412" s="130"/>
      <c r="J412" s="130"/>
      <c r="K412" s="130"/>
      <c r="L412" s="130"/>
    </row>
    <row r="413" spans="1:12" s="137" customFormat="1" ht="14.4" x14ac:dyDescent="0.25">
      <c r="A413" s="125"/>
      <c r="B413" s="126"/>
      <c r="C413" s="126"/>
      <c r="D413" s="127"/>
      <c r="E413" s="128"/>
      <c r="F413" s="129"/>
      <c r="G413" s="130"/>
      <c r="H413" s="130"/>
      <c r="I413" s="130"/>
      <c r="J413" s="130"/>
      <c r="K413" s="130"/>
      <c r="L413" s="130"/>
    </row>
  </sheetData>
  <autoFilter ref="A4:L87" xr:uid="{9413A418-4F57-4881-A0A8-0A7597081EF2}"/>
  <mergeCells count="10">
    <mergeCell ref="H2:I2"/>
    <mergeCell ref="J2:K2"/>
    <mergeCell ref="L2:L3"/>
    <mergeCell ref="A1:L1"/>
    <mergeCell ref="A2:A3"/>
    <mergeCell ref="B2:B3"/>
    <mergeCell ref="C2:C3"/>
    <mergeCell ref="D2:D3"/>
    <mergeCell ref="E2:E3"/>
    <mergeCell ref="F2:G2"/>
  </mergeCells>
  <printOptions horizontalCentered="1"/>
  <pageMargins left="0.11811023622047245" right="0.11811023622047245" top="0.39370078740157483" bottom="0.39370078740157483" header="0.43307086614173229" footer="0.19685039370078741"/>
  <pageSetup paperSize="9" scale="71" orientation="landscape" cellComments="asDisplayed" useFirstPageNumber="1" r:id="rId1"/>
  <headerFooter alignWithMargins="0"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6690F-8E83-463B-934B-AEBE71D019E0}">
  <dimension ref="A1:M139"/>
  <sheetViews>
    <sheetView showGridLines="0" topLeftCell="A94" zoomScale="110" zoomScaleNormal="110" workbookViewId="0">
      <selection activeCell="L130" sqref="L130:L138"/>
    </sheetView>
  </sheetViews>
  <sheetFormatPr defaultRowHeight="14.4" x14ac:dyDescent="0.3"/>
  <cols>
    <col min="1" max="1" width="8.88671875" style="176"/>
    <col min="2" max="2" width="8.88671875" style="177"/>
    <col min="3" max="3" width="45.33203125" style="178" customWidth="1"/>
    <col min="4" max="4" width="8.88671875" style="177"/>
    <col min="5" max="5" width="11.88671875" style="143" bestFit="1" customWidth="1"/>
    <col min="6" max="6" width="9.88671875" style="143" bestFit="1" customWidth="1"/>
    <col min="7" max="7" width="11.21875" style="143" bestFit="1" customWidth="1"/>
    <col min="8" max="8" width="9.21875" style="143" bestFit="1" customWidth="1"/>
    <col min="9" max="9" width="11.21875" style="143" bestFit="1" customWidth="1"/>
    <col min="10" max="11" width="8.88671875" style="143"/>
    <col min="12" max="12" width="11.21875" style="143" bestFit="1" customWidth="1"/>
    <col min="13" max="16384" width="8.88671875" style="143"/>
  </cols>
  <sheetData>
    <row r="1" spans="1:12" s="64" customFormat="1" ht="42" customHeight="1" thickBot="1" x14ac:dyDescent="0.3">
      <c r="A1" s="186" t="s">
        <v>47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s="67" customFormat="1" ht="36.6" customHeight="1" x14ac:dyDescent="0.25">
      <c r="A2" s="187" t="s">
        <v>48</v>
      </c>
      <c r="B2" s="183" t="s">
        <v>29</v>
      </c>
      <c r="C2" s="183" t="s">
        <v>30</v>
      </c>
      <c r="D2" s="183" t="s">
        <v>31</v>
      </c>
      <c r="E2" s="190" t="s">
        <v>4</v>
      </c>
      <c r="F2" s="183" t="s">
        <v>20</v>
      </c>
      <c r="G2" s="183"/>
      <c r="H2" s="183" t="s">
        <v>21</v>
      </c>
      <c r="I2" s="183"/>
      <c r="J2" s="183" t="s">
        <v>32</v>
      </c>
      <c r="K2" s="183"/>
      <c r="L2" s="184" t="s">
        <v>33</v>
      </c>
    </row>
    <row r="3" spans="1:12" s="67" customFormat="1" ht="36.6" customHeight="1" x14ac:dyDescent="0.25">
      <c r="A3" s="188"/>
      <c r="B3" s="189"/>
      <c r="C3" s="189"/>
      <c r="D3" s="189"/>
      <c r="E3" s="191"/>
      <c r="F3" s="68" t="s">
        <v>34</v>
      </c>
      <c r="G3" s="69" t="s">
        <v>35</v>
      </c>
      <c r="H3" s="68" t="s">
        <v>34</v>
      </c>
      <c r="I3" s="69" t="s">
        <v>35</v>
      </c>
      <c r="J3" s="68" t="s">
        <v>34</v>
      </c>
      <c r="K3" s="69" t="s">
        <v>35</v>
      </c>
      <c r="L3" s="185"/>
    </row>
    <row r="4" spans="1:12" s="74" customFormat="1" ht="15" customHeight="1" thickBot="1" x14ac:dyDescent="0.3">
      <c r="A4" s="70">
        <v>1</v>
      </c>
      <c r="B4" s="179">
        <v>2</v>
      </c>
      <c r="C4" s="179">
        <v>3</v>
      </c>
      <c r="D4" s="179">
        <v>4</v>
      </c>
      <c r="E4" s="180">
        <v>6</v>
      </c>
      <c r="F4" s="179">
        <v>7</v>
      </c>
      <c r="G4" s="179">
        <v>8</v>
      </c>
      <c r="H4" s="179">
        <v>9</v>
      </c>
      <c r="I4" s="179">
        <v>10</v>
      </c>
      <c r="J4" s="179">
        <v>11</v>
      </c>
      <c r="K4" s="179">
        <v>12</v>
      </c>
      <c r="L4" s="181">
        <v>13</v>
      </c>
    </row>
    <row r="5" spans="1:12" x14ac:dyDescent="0.3">
      <c r="A5" s="138"/>
      <c r="B5" s="139"/>
      <c r="C5" s="140" t="s">
        <v>107</v>
      </c>
      <c r="D5" s="139"/>
      <c r="E5" s="139"/>
      <c r="F5" s="141"/>
      <c r="G5" s="141"/>
      <c r="H5" s="141"/>
      <c r="I5" s="141"/>
      <c r="J5" s="141"/>
      <c r="K5" s="141"/>
      <c r="L5" s="142"/>
    </row>
    <row r="6" spans="1:12" s="149" customFormat="1" ht="21.6" customHeight="1" x14ac:dyDescent="0.3">
      <c r="A6" s="144">
        <v>1</v>
      </c>
      <c r="B6" s="145" t="s">
        <v>108</v>
      </c>
      <c r="C6" s="146" t="s">
        <v>109</v>
      </c>
      <c r="D6" s="147" t="s">
        <v>36</v>
      </c>
      <c r="E6" s="148">
        <v>1</v>
      </c>
      <c r="F6" s="80"/>
      <c r="G6" s="80"/>
      <c r="H6" s="78"/>
      <c r="I6" s="78"/>
      <c r="J6" s="78"/>
      <c r="K6" s="78"/>
      <c r="L6" s="81"/>
    </row>
    <row r="7" spans="1:12" s="154" customFormat="1" ht="13.8" customHeight="1" x14ac:dyDescent="0.45">
      <c r="A7" s="150"/>
      <c r="B7" s="147"/>
      <c r="C7" s="151" t="s">
        <v>41</v>
      </c>
      <c r="D7" s="147" t="s">
        <v>36</v>
      </c>
      <c r="E7" s="152">
        <v>1</v>
      </c>
      <c r="F7" s="152"/>
      <c r="G7" s="152"/>
      <c r="H7" s="152"/>
      <c r="I7" s="152"/>
      <c r="J7" s="152"/>
      <c r="K7" s="152"/>
      <c r="L7" s="153"/>
    </row>
    <row r="8" spans="1:12" s="154" customFormat="1" ht="13.8" customHeight="1" x14ac:dyDescent="0.45">
      <c r="A8" s="150"/>
      <c r="B8" s="147"/>
      <c r="C8" s="151" t="s">
        <v>109</v>
      </c>
      <c r="D8" s="147" t="s">
        <v>36</v>
      </c>
      <c r="E8" s="152">
        <v>1</v>
      </c>
      <c r="F8" s="152"/>
      <c r="G8" s="152"/>
      <c r="H8" s="152"/>
      <c r="I8" s="152"/>
      <c r="J8" s="152"/>
      <c r="K8" s="152"/>
      <c r="L8" s="153"/>
    </row>
    <row r="9" spans="1:12" s="154" customFormat="1" ht="13.8" customHeight="1" x14ac:dyDescent="0.45">
      <c r="A9" s="150"/>
      <c r="B9" s="147"/>
      <c r="C9" s="151" t="s">
        <v>38</v>
      </c>
      <c r="D9" s="147" t="s">
        <v>37</v>
      </c>
      <c r="E9" s="152">
        <v>2.5</v>
      </c>
      <c r="F9" s="152"/>
      <c r="G9" s="152"/>
      <c r="H9" s="152"/>
      <c r="I9" s="152"/>
      <c r="J9" s="152"/>
      <c r="K9" s="152"/>
      <c r="L9" s="153"/>
    </row>
    <row r="10" spans="1:12" s="149" customFormat="1" x14ac:dyDescent="0.3">
      <c r="A10" s="144">
        <v>2</v>
      </c>
      <c r="B10" s="145" t="s">
        <v>110</v>
      </c>
      <c r="C10" s="146" t="s">
        <v>111</v>
      </c>
      <c r="D10" s="147" t="s">
        <v>36</v>
      </c>
      <c r="E10" s="148">
        <v>10</v>
      </c>
      <c r="F10" s="80"/>
      <c r="G10" s="80"/>
      <c r="H10" s="78"/>
      <c r="I10" s="78"/>
      <c r="J10" s="78"/>
      <c r="K10" s="78"/>
      <c r="L10" s="81"/>
    </row>
    <row r="11" spans="1:12" s="154" customFormat="1" ht="13.8" customHeight="1" x14ac:dyDescent="0.45">
      <c r="A11" s="150"/>
      <c r="B11" s="147"/>
      <c r="C11" s="151" t="s">
        <v>41</v>
      </c>
      <c r="D11" s="147" t="s">
        <v>36</v>
      </c>
      <c r="E11" s="152">
        <v>10</v>
      </c>
      <c r="F11" s="152"/>
      <c r="G11" s="152"/>
      <c r="H11" s="152"/>
      <c r="I11" s="152"/>
      <c r="J11" s="152"/>
      <c r="K11" s="152"/>
      <c r="L11" s="153"/>
    </row>
    <row r="12" spans="1:12" s="154" customFormat="1" ht="13.8" customHeight="1" x14ac:dyDescent="0.45">
      <c r="A12" s="150"/>
      <c r="B12" s="147"/>
      <c r="C12" s="151" t="s">
        <v>111</v>
      </c>
      <c r="D12" s="147" t="s">
        <v>36</v>
      </c>
      <c r="E12" s="152">
        <v>10</v>
      </c>
      <c r="F12" s="152"/>
      <c r="G12" s="152"/>
      <c r="H12" s="152"/>
      <c r="I12" s="152"/>
      <c r="J12" s="152"/>
      <c r="K12" s="152"/>
      <c r="L12" s="153"/>
    </row>
    <row r="13" spans="1:12" s="154" customFormat="1" ht="13.8" customHeight="1" x14ac:dyDescent="0.45">
      <c r="A13" s="150"/>
      <c r="B13" s="147"/>
      <c r="C13" s="151" t="s">
        <v>38</v>
      </c>
      <c r="D13" s="147" t="s">
        <v>37</v>
      </c>
      <c r="E13" s="152">
        <v>2.8000000000000003</v>
      </c>
      <c r="F13" s="152"/>
      <c r="G13" s="152"/>
      <c r="H13" s="152"/>
      <c r="I13" s="152"/>
      <c r="J13" s="152"/>
      <c r="K13" s="152"/>
      <c r="L13" s="153"/>
    </row>
    <row r="14" spans="1:12" s="149" customFormat="1" x14ac:dyDescent="0.3">
      <c r="A14" s="144">
        <v>3</v>
      </c>
      <c r="B14" s="145" t="s">
        <v>110</v>
      </c>
      <c r="C14" s="146" t="s">
        <v>112</v>
      </c>
      <c r="D14" s="147" t="s">
        <v>36</v>
      </c>
      <c r="E14" s="148">
        <v>1</v>
      </c>
      <c r="F14" s="80"/>
      <c r="G14" s="80"/>
      <c r="H14" s="78"/>
      <c r="I14" s="78"/>
      <c r="J14" s="78"/>
      <c r="K14" s="78"/>
      <c r="L14" s="81"/>
    </row>
    <row r="15" spans="1:12" s="154" customFormat="1" ht="13.8" customHeight="1" x14ac:dyDescent="0.45">
      <c r="A15" s="150"/>
      <c r="B15" s="147"/>
      <c r="C15" s="151" t="s">
        <v>41</v>
      </c>
      <c r="D15" s="147" t="s">
        <v>36</v>
      </c>
      <c r="E15" s="152">
        <v>1</v>
      </c>
      <c r="F15" s="152"/>
      <c r="G15" s="152"/>
      <c r="H15" s="152"/>
      <c r="I15" s="152"/>
      <c r="J15" s="152"/>
      <c r="K15" s="152"/>
      <c r="L15" s="153"/>
    </row>
    <row r="16" spans="1:12" s="154" customFormat="1" ht="13.8" customHeight="1" x14ac:dyDescent="0.45">
      <c r="A16" s="150"/>
      <c r="B16" s="147"/>
      <c r="C16" s="151" t="s">
        <v>112</v>
      </c>
      <c r="D16" s="147" t="s">
        <v>36</v>
      </c>
      <c r="E16" s="152">
        <v>1</v>
      </c>
      <c r="F16" s="152"/>
      <c r="G16" s="152"/>
      <c r="H16" s="152"/>
      <c r="I16" s="152"/>
      <c r="J16" s="152"/>
      <c r="K16" s="152"/>
      <c r="L16" s="153"/>
    </row>
    <row r="17" spans="1:12" s="154" customFormat="1" ht="13.8" customHeight="1" x14ac:dyDescent="0.45">
      <c r="A17" s="150"/>
      <c r="B17" s="147"/>
      <c r="C17" s="151" t="s">
        <v>38</v>
      </c>
      <c r="D17" s="147" t="s">
        <v>37</v>
      </c>
      <c r="E17" s="152">
        <v>0.28000000000000003</v>
      </c>
      <c r="F17" s="152"/>
      <c r="G17" s="152"/>
      <c r="H17" s="152"/>
      <c r="I17" s="152"/>
      <c r="J17" s="152"/>
      <c r="K17" s="152"/>
      <c r="L17" s="153"/>
    </row>
    <row r="18" spans="1:12" s="149" customFormat="1" x14ac:dyDescent="0.3">
      <c r="A18" s="144">
        <v>4</v>
      </c>
      <c r="B18" s="145" t="s">
        <v>110</v>
      </c>
      <c r="C18" s="146" t="s">
        <v>113</v>
      </c>
      <c r="D18" s="147" t="s">
        <v>36</v>
      </c>
      <c r="E18" s="148">
        <v>10</v>
      </c>
      <c r="F18" s="80"/>
      <c r="G18" s="80"/>
      <c r="H18" s="78"/>
      <c r="I18" s="78"/>
      <c r="J18" s="78"/>
      <c r="K18" s="78"/>
      <c r="L18" s="81"/>
    </row>
    <row r="19" spans="1:12" s="154" customFormat="1" ht="13.8" customHeight="1" x14ac:dyDescent="0.45">
      <c r="A19" s="150"/>
      <c r="B19" s="147"/>
      <c r="C19" s="151" t="s">
        <v>41</v>
      </c>
      <c r="D19" s="147" t="s">
        <v>36</v>
      </c>
      <c r="E19" s="152">
        <v>10</v>
      </c>
      <c r="F19" s="152"/>
      <c r="G19" s="152"/>
      <c r="H19" s="152"/>
      <c r="I19" s="152"/>
      <c r="J19" s="152"/>
      <c r="K19" s="152"/>
      <c r="L19" s="153"/>
    </row>
    <row r="20" spans="1:12" s="154" customFormat="1" ht="13.8" customHeight="1" x14ac:dyDescent="0.45">
      <c r="A20" s="150"/>
      <c r="B20" s="147"/>
      <c r="C20" s="151" t="s">
        <v>113</v>
      </c>
      <c r="D20" s="147" t="s">
        <v>36</v>
      </c>
      <c r="E20" s="152">
        <v>10</v>
      </c>
      <c r="F20" s="152"/>
      <c r="G20" s="152"/>
      <c r="H20" s="152"/>
      <c r="I20" s="152"/>
      <c r="J20" s="152"/>
      <c r="K20" s="152"/>
      <c r="L20" s="153"/>
    </row>
    <row r="21" spans="1:12" s="154" customFormat="1" ht="13.8" customHeight="1" x14ac:dyDescent="0.45">
      <c r="A21" s="150"/>
      <c r="B21" s="147"/>
      <c r="C21" s="151" t="s">
        <v>38</v>
      </c>
      <c r="D21" s="147" t="s">
        <v>37</v>
      </c>
      <c r="E21" s="152">
        <v>2.8000000000000003</v>
      </c>
      <c r="F21" s="152"/>
      <c r="G21" s="152"/>
      <c r="H21" s="152"/>
      <c r="I21" s="152"/>
      <c r="J21" s="152"/>
      <c r="K21" s="152"/>
      <c r="L21" s="153"/>
    </row>
    <row r="22" spans="1:12" s="149" customFormat="1" x14ac:dyDescent="0.3">
      <c r="A22" s="144">
        <v>5</v>
      </c>
      <c r="B22" s="145" t="s">
        <v>114</v>
      </c>
      <c r="C22" s="146" t="s">
        <v>115</v>
      </c>
      <c r="D22" s="147" t="s">
        <v>36</v>
      </c>
      <c r="E22" s="148">
        <v>1</v>
      </c>
      <c r="F22" s="80"/>
      <c r="G22" s="80"/>
      <c r="H22" s="78"/>
      <c r="I22" s="78"/>
      <c r="J22" s="78"/>
      <c r="K22" s="78"/>
      <c r="L22" s="81"/>
    </row>
    <row r="23" spans="1:12" s="154" customFormat="1" ht="13.8" customHeight="1" x14ac:dyDescent="0.45">
      <c r="A23" s="150"/>
      <c r="B23" s="147"/>
      <c r="C23" s="151" t="s">
        <v>41</v>
      </c>
      <c r="D23" s="147" t="s">
        <v>36</v>
      </c>
      <c r="E23" s="152">
        <v>1</v>
      </c>
      <c r="F23" s="152"/>
      <c r="G23" s="152"/>
      <c r="H23" s="152"/>
      <c r="I23" s="152"/>
      <c r="J23" s="152"/>
      <c r="K23" s="152"/>
      <c r="L23" s="153"/>
    </row>
    <row r="24" spans="1:12" s="154" customFormat="1" ht="13.8" customHeight="1" x14ac:dyDescent="0.45">
      <c r="A24" s="150"/>
      <c r="B24" s="147"/>
      <c r="C24" s="151" t="s">
        <v>115</v>
      </c>
      <c r="D24" s="147" t="s">
        <v>36</v>
      </c>
      <c r="E24" s="152">
        <v>1</v>
      </c>
      <c r="F24" s="152"/>
      <c r="G24" s="152"/>
      <c r="H24" s="152"/>
      <c r="I24" s="152"/>
      <c r="J24" s="152"/>
      <c r="K24" s="152"/>
      <c r="L24" s="153"/>
    </row>
    <row r="25" spans="1:12" s="154" customFormat="1" ht="13.8" customHeight="1" x14ac:dyDescent="0.45">
      <c r="A25" s="150"/>
      <c r="B25" s="147"/>
      <c r="C25" s="151" t="s">
        <v>38</v>
      </c>
      <c r="D25" s="147" t="s">
        <v>37</v>
      </c>
      <c r="E25" s="152">
        <v>0.05</v>
      </c>
      <c r="F25" s="152"/>
      <c r="G25" s="152"/>
      <c r="H25" s="152"/>
      <c r="I25" s="152"/>
      <c r="J25" s="152"/>
      <c r="K25" s="152"/>
      <c r="L25" s="153"/>
    </row>
    <row r="26" spans="1:12" s="149" customFormat="1" ht="41.4" x14ac:dyDescent="0.3">
      <c r="A26" s="144">
        <v>6</v>
      </c>
      <c r="B26" s="155" t="s">
        <v>116</v>
      </c>
      <c r="C26" s="146" t="s">
        <v>117</v>
      </c>
      <c r="D26" s="147" t="s">
        <v>36</v>
      </c>
      <c r="E26" s="148">
        <v>22</v>
      </c>
      <c r="F26" s="80"/>
      <c r="G26" s="80"/>
      <c r="H26" s="78"/>
      <c r="I26" s="78"/>
      <c r="J26" s="78"/>
      <c r="K26" s="78"/>
      <c r="L26" s="81"/>
    </row>
    <row r="27" spans="1:12" s="154" customFormat="1" ht="13.8" customHeight="1" x14ac:dyDescent="0.45">
      <c r="A27" s="150"/>
      <c r="B27" s="147"/>
      <c r="C27" s="151" t="s">
        <v>41</v>
      </c>
      <c r="D27" s="147" t="s">
        <v>36</v>
      </c>
      <c r="E27" s="152">
        <v>22</v>
      </c>
      <c r="F27" s="152"/>
      <c r="G27" s="152"/>
      <c r="H27" s="152"/>
      <c r="I27" s="152"/>
      <c r="J27" s="152"/>
      <c r="K27" s="152"/>
      <c r="L27" s="153"/>
    </row>
    <row r="28" spans="1:12" s="154" customFormat="1" ht="13.8" customHeight="1" x14ac:dyDescent="0.45">
      <c r="A28" s="150"/>
      <c r="B28" s="147"/>
      <c r="C28" s="151" t="s">
        <v>117</v>
      </c>
      <c r="D28" s="147" t="s">
        <v>36</v>
      </c>
      <c r="E28" s="152">
        <v>22</v>
      </c>
      <c r="F28" s="152"/>
      <c r="G28" s="152"/>
      <c r="H28" s="152"/>
      <c r="I28" s="152"/>
      <c r="J28" s="152"/>
      <c r="K28" s="152"/>
      <c r="L28" s="153"/>
    </row>
    <row r="29" spans="1:12" s="154" customFormat="1" ht="13.8" customHeight="1" x14ac:dyDescent="0.45">
      <c r="A29" s="150"/>
      <c r="B29" s="147"/>
      <c r="C29" s="151" t="s">
        <v>38</v>
      </c>
      <c r="D29" s="147" t="s">
        <v>37</v>
      </c>
      <c r="E29" s="152">
        <v>6.16</v>
      </c>
      <c r="F29" s="152"/>
      <c r="G29" s="152"/>
      <c r="H29" s="152"/>
      <c r="I29" s="152"/>
      <c r="J29" s="152"/>
      <c r="K29" s="152"/>
      <c r="L29" s="153"/>
    </row>
    <row r="30" spans="1:12" s="149" customFormat="1" x14ac:dyDescent="0.3">
      <c r="A30" s="144">
        <v>7</v>
      </c>
      <c r="B30" s="145" t="s">
        <v>118</v>
      </c>
      <c r="C30" s="146" t="s">
        <v>119</v>
      </c>
      <c r="D30" s="147" t="s">
        <v>36</v>
      </c>
      <c r="E30" s="148">
        <v>2</v>
      </c>
      <c r="F30" s="80"/>
      <c r="G30" s="80"/>
      <c r="H30" s="78"/>
      <c r="I30" s="78"/>
      <c r="J30" s="78"/>
      <c r="K30" s="78"/>
      <c r="L30" s="81"/>
    </row>
    <row r="31" spans="1:12" s="154" customFormat="1" ht="13.8" customHeight="1" x14ac:dyDescent="0.45">
      <c r="A31" s="150"/>
      <c r="B31" s="147"/>
      <c r="C31" s="151" t="s">
        <v>41</v>
      </c>
      <c r="D31" s="147" t="s">
        <v>36</v>
      </c>
      <c r="E31" s="152">
        <v>2</v>
      </c>
      <c r="F31" s="152"/>
      <c r="G31" s="152"/>
      <c r="H31" s="152"/>
      <c r="I31" s="152"/>
      <c r="J31" s="152"/>
      <c r="K31" s="152"/>
      <c r="L31" s="153"/>
    </row>
    <row r="32" spans="1:12" s="154" customFormat="1" ht="13.8" customHeight="1" x14ac:dyDescent="0.45">
      <c r="A32" s="150"/>
      <c r="B32" s="147"/>
      <c r="C32" s="151" t="s">
        <v>119</v>
      </c>
      <c r="D32" s="147" t="s">
        <v>36</v>
      </c>
      <c r="E32" s="152">
        <v>2</v>
      </c>
      <c r="F32" s="152"/>
      <c r="G32" s="152"/>
      <c r="H32" s="152"/>
      <c r="I32" s="152"/>
      <c r="J32" s="152"/>
      <c r="K32" s="152"/>
      <c r="L32" s="153"/>
    </row>
    <row r="33" spans="1:12" s="154" customFormat="1" ht="13.8" customHeight="1" x14ac:dyDescent="0.45">
      <c r="A33" s="150"/>
      <c r="B33" s="147"/>
      <c r="C33" s="151" t="s">
        <v>38</v>
      </c>
      <c r="D33" s="147" t="s">
        <v>37</v>
      </c>
      <c r="E33" s="152">
        <v>0.5</v>
      </c>
      <c r="F33" s="152"/>
      <c r="G33" s="152"/>
      <c r="H33" s="152"/>
      <c r="I33" s="152"/>
      <c r="J33" s="152"/>
      <c r="K33" s="152"/>
      <c r="L33" s="153"/>
    </row>
    <row r="34" spans="1:12" s="149" customFormat="1" x14ac:dyDescent="0.3">
      <c r="A34" s="144">
        <v>9</v>
      </c>
      <c r="B34" s="145" t="s">
        <v>118</v>
      </c>
      <c r="C34" s="146" t="s">
        <v>120</v>
      </c>
      <c r="D34" s="147" t="s">
        <v>36</v>
      </c>
      <c r="E34" s="148">
        <v>2</v>
      </c>
      <c r="F34" s="80"/>
      <c r="G34" s="80"/>
      <c r="H34" s="78"/>
      <c r="I34" s="78"/>
      <c r="J34" s="78"/>
      <c r="K34" s="78"/>
      <c r="L34" s="81"/>
    </row>
    <row r="35" spans="1:12" s="154" customFormat="1" ht="13.8" customHeight="1" x14ac:dyDescent="0.45">
      <c r="A35" s="150"/>
      <c r="B35" s="147"/>
      <c r="C35" s="151" t="s">
        <v>41</v>
      </c>
      <c r="D35" s="147" t="s">
        <v>36</v>
      </c>
      <c r="E35" s="152">
        <v>2</v>
      </c>
      <c r="F35" s="152"/>
      <c r="G35" s="152"/>
      <c r="H35" s="152"/>
      <c r="I35" s="152"/>
      <c r="J35" s="152"/>
      <c r="K35" s="152"/>
      <c r="L35" s="153"/>
    </row>
    <row r="36" spans="1:12" s="154" customFormat="1" ht="13.8" customHeight="1" x14ac:dyDescent="0.45">
      <c r="A36" s="150"/>
      <c r="B36" s="147"/>
      <c r="C36" s="151" t="s">
        <v>120</v>
      </c>
      <c r="D36" s="147" t="s">
        <v>36</v>
      </c>
      <c r="E36" s="152">
        <v>2</v>
      </c>
      <c r="F36" s="152"/>
      <c r="G36" s="152"/>
      <c r="H36" s="152"/>
      <c r="I36" s="152"/>
      <c r="J36" s="152"/>
      <c r="K36" s="152"/>
      <c r="L36" s="153"/>
    </row>
    <row r="37" spans="1:12" s="154" customFormat="1" ht="13.8" customHeight="1" x14ac:dyDescent="0.45">
      <c r="A37" s="150"/>
      <c r="B37" s="147"/>
      <c r="C37" s="151" t="s">
        <v>38</v>
      </c>
      <c r="D37" s="147" t="s">
        <v>37</v>
      </c>
      <c r="E37" s="152">
        <v>0.5</v>
      </c>
      <c r="F37" s="152"/>
      <c r="G37" s="152"/>
      <c r="H37" s="152"/>
      <c r="I37" s="152"/>
      <c r="J37" s="152"/>
      <c r="K37" s="152"/>
      <c r="L37" s="153"/>
    </row>
    <row r="38" spans="1:12" s="149" customFormat="1" ht="27.6" x14ac:dyDescent="0.3">
      <c r="A38" s="144">
        <v>15</v>
      </c>
      <c r="B38" s="145" t="s">
        <v>121</v>
      </c>
      <c r="C38" s="146" t="s">
        <v>122</v>
      </c>
      <c r="D38" s="147" t="s">
        <v>10</v>
      </c>
      <c r="E38" s="148">
        <v>250</v>
      </c>
      <c r="F38" s="80"/>
      <c r="G38" s="80"/>
      <c r="H38" s="78"/>
      <c r="I38" s="78"/>
      <c r="J38" s="78"/>
      <c r="K38" s="78"/>
      <c r="L38" s="81"/>
    </row>
    <row r="39" spans="1:12" s="154" customFormat="1" ht="13.8" customHeight="1" x14ac:dyDescent="0.45">
      <c r="A39" s="150"/>
      <c r="B39" s="147"/>
      <c r="C39" s="151" t="s">
        <v>41</v>
      </c>
      <c r="D39" s="147" t="s">
        <v>10</v>
      </c>
      <c r="E39" s="152">
        <v>250</v>
      </c>
      <c r="F39" s="152"/>
      <c r="G39" s="152"/>
      <c r="H39" s="152"/>
      <c r="I39" s="152"/>
      <c r="J39" s="152"/>
      <c r="K39" s="152"/>
      <c r="L39" s="153"/>
    </row>
    <row r="40" spans="1:12" s="154" customFormat="1" ht="13.8" customHeight="1" x14ac:dyDescent="0.45">
      <c r="A40" s="150"/>
      <c r="B40" s="147"/>
      <c r="C40" s="151" t="s">
        <v>39</v>
      </c>
      <c r="D40" s="147" t="s">
        <v>37</v>
      </c>
      <c r="E40" s="152">
        <v>1.075</v>
      </c>
      <c r="F40" s="152"/>
      <c r="G40" s="152"/>
      <c r="H40" s="152"/>
      <c r="I40" s="152"/>
      <c r="J40" s="152"/>
      <c r="K40" s="152"/>
      <c r="L40" s="153"/>
    </row>
    <row r="41" spans="1:12" s="154" customFormat="1" ht="13.8" customHeight="1" x14ac:dyDescent="0.45">
      <c r="A41" s="150"/>
      <c r="B41" s="147"/>
      <c r="C41" s="151" t="s">
        <v>122</v>
      </c>
      <c r="D41" s="147" t="s">
        <v>36</v>
      </c>
      <c r="E41" s="152">
        <v>250</v>
      </c>
      <c r="F41" s="152"/>
      <c r="G41" s="152"/>
      <c r="H41" s="152"/>
      <c r="I41" s="152"/>
      <c r="J41" s="152"/>
      <c r="K41" s="152"/>
      <c r="L41" s="153"/>
    </row>
    <row r="42" spans="1:12" s="154" customFormat="1" ht="13.8" customHeight="1" x14ac:dyDescent="0.45">
      <c r="A42" s="150"/>
      <c r="B42" s="147"/>
      <c r="C42" s="151" t="s">
        <v>38</v>
      </c>
      <c r="D42" s="147" t="s">
        <v>37</v>
      </c>
      <c r="E42" s="152">
        <v>12.849999999999998</v>
      </c>
      <c r="F42" s="152"/>
      <c r="G42" s="152"/>
      <c r="H42" s="152"/>
      <c r="I42" s="152"/>
      <c r="J42" s="152"/>
      <c r="K42" s="152"/>
      <c r="L42" s="153"/>
    </row>
    <row r="43" spans="1:12" s="149" customFormat="1" ht="27.6" x14ac:dyDescent="0.3">
      <c r="A43" s="144">
        <v>16</v>
      </c>
      <c r="B43" s="145" t="s">
        <v>121</v>
      </c>
      <c r="C43" s="146" t="s">
        <v>123</v>
      </c>
      <c r="D43" s="147" t="s">
        <v>10</v>
      </c>
      <c r="E43" s="148">
        <v>500</v>
      </c>
      <c r="F43" s="80"/>
      <c r="G43" s="80"/>
      <c r="H43" s="78"/>
      <c r="I43" s="78"/>
      <c r="J43" s="78"/>
      <c r="K43" s="78"/>
      <c r="L43" s="81"/>
    </row>
    <row r="44" spans="1:12" s="154" customFormat="1" ht="13.8" customHeight="1" x14ac:dyDescent="0.45">
      <c r="A44" s="150"/>
      <c r="B44" s="147"/>
      <c r="C44" s="151" t="s">
        <v>41</v>
      </c>
      <c r="D44" s="147" t="s">
        <v>10</v>
      </c>
      <c r="E44" s="152">
        <v>500</v>
      </c>
      <c r="F44" s="152"/>
      <c r="G44" s="152"/>
      <c r="H44" s="152"/>
      <c r="I44" s="152"/>
      <c r="J44" s="152"/>
      <c r="K44" s="152"/>
      <c r="L44" s="153"/>
    </row>
    <row r="45" spans="1:12" s="154" customFormat="1" ht="13.8" customHeight="1" x14ac:dyDescent="0.45">
      <c r="A45" s="150"/>
      <c r="B45" s="147"/>
      <c r="C45" s="151" t="s">
        <v>39</v>
      </c>
      <c r="D45" s="147" t="s">
        <v>37</v>
      </c>
      <c r="E45" s="152">
        <v>2.15</v>
      </c>
      <c r="F45" s="152"/>
      <c r="G45" s="152"/>
      <c r="H45" s="152"/>
      <c r="I45" s="152"/>
      <c r="J45" s="152"/>
      <c r="K45" s="152"/>
      <c r="L45" s="153"/>
    </row>
    <row r="46" spans="1:12" s="154" customFormat="1" ht="13.8" customHeight="1" x14ac:dyDescent="0.45">
      <c r="A46" s="150"/>
      <c r="B46" s="147"/>
      <c r="C46" s="151" t="s">
        <v>123</v>
      </c>
      <c r="D46" s="147" t="s">
        <v>36</v>
      </c>
      <c r="E46" s="152">
        <v>500</v>
      </c>
      <c r="F46" s="152"/>
      <c r="G46" s="152"/>
      <c r="H46" s="152"/>
      <c r="I46" s="152"/>
      <c r="J46" s="152"/>
      <c r="K46" s="152"/>
      <c r="L46" s="153"/>
    </row>
    <row r="47" spans="1:12" s="154" customFormat="1" ht="13.8" customHeight="1" x14ac:dyDescent="0.45">
      <c r="A47" s="150"/>
      <c r="B47" s="147"/>
      <c r="C47" s="151" t="s">
        <v>38</v>
      </c>
      <c r="D47" s="147" t="s">
        <v>37</v>
      </c>
      <c r="E47" s="152">
        <v>25.699999999999996</v>
      </c>
      <c r="F47" s="152"/>
      <c r="G47" s="152"/>
      <c r="H47" s="152"/>
      <c r="I47" s="152"/>
      <c r="J47" s="152"/>
      <c r="K47" s="152"/>
      <c r="L47" s="153"/>
    </row>
    <row r="48" spans="1:12" s="162" customFormat="1" x14ac:dyDescent="0.3">
      <c r="A48" s="156"/>
      <c r="B48" s="157"/>
      <c r="C48" s="158" t="s">
        <v>124</v>
      </c>
      <c r="D48" s="157"/>
      <c r="E48" s="159"/>
      <c r="F48" s="75"/>
      <c r="G48" s="160"/>
      <c r="H48" s="75"/>
      <c r="I48" s="75"/>
      <c r="J48" s="75"/>
      <c r="K48" s="75"/>
      <c r="L48" s="161"/>
    </row>
    <row r="49" spans="1:12" s="149" customFormat="1" x14ac:dyDescent="0.3">
      <c r="A49" s="144">
        <v>17</v>
      </c>
      <c r="B49" s="145" t="s">
        <v>40</v>
      </c>
      <c r="C49" s="146" t="s">
        <v>125</v>
      </c>
      <c r="D49" s="147" t="s">
        <v>36</v>
      </c>
      <c r="E49" s="148">
        <v>1</v>
      </c>
      <c r="F49" s="80"/>
      <c r="G49" s="80"/>
      <c r="H49" s="78"/>
      <c r="I49" s="78"/>
      <c r="J49" s="78"/>
      <c r="K49" s="78"/>
      <c r="L49" s="81"/>
    </row>
    <row r="50" spans="1:12" s="154" customFormat="1" ht="13.8" customHeight="1" x14ac:dyDescent="0.45">
      <c r="A50" s="150"/>
      <c r="B50" s="147"/>
      <c r="C50" s="151" t="s">
        <v>41</v>
      </c>
      <c r="D50" s="147" t="s">
        <v>36</v>
      </c>
      <c r="E50" s="152">
        <v>1</v>
      </c>
      <c r="F50" s="152"/>
      <c r="G50" s="152"/>
      <c r="H50" s="152"/>
      <c r="I50" s="152"/>
      <c r="J50" s="152"/>
      <c r="K50" s="152"/>
      <c r="L50" s="153"/>
    </row>
    <row r="51" spans="1:12" s="154" customFormat="1" ht="13.8" customHeight="1" x14ac:dyDescent="0.45">
      <c r="A51" s="150"/>
      <c r="B51" s="147"/>
      <c r="C51" s="151" t="s">
        <v>125</v>
      </c>
      <c r="D51" s="147" t="s">
        <v>36</v>
      </c>
      <c r="E51" s="152">
        <v>1</v>
      </c>
      <c r="F51" s="152"/>
      <c r="G51" s="152"/>
      <c r="H51" s="152"/>
      <c r="I51" s="152"/>
      <c r="J51" s="152"/>
      <c r="K51" s="152"/>
      <c r="L51" s="153"/>
    </row>
    <row r="52" spans="1:12" s="149" customFormat="1" x14ac:dyDescent="0.3">
      <c r="A52" s="144">
        <v>18</v>
      </c>
      <c r="B52" s="145" t="s">
        <v>40</v>
      </c>
      <c r="C52" s="146" t="s">
        <v>126</v>
      </c>
      <c r="D52" s="147" t="s">
        <v>36</v>
      </c>
      <c r="E52" s="148">
        <v>1</v>
      </c>
      <c r="F52" s="80"/>
      <c r="G52" s="80"/>
      <c r="H52" s="78"/>
      <c r="I52" s="78"/>
      <c r="J52" s="78"/>
      <c r="K52" s="78"/>
      <c r="L52" s="81"/>
    </row>
    <row r="53" spans="1:12" s="154" customFormat="1" ht="13.8" customHeight="1" x14ac:dyDescent="0.45">
      <c r="A53" s="150"/>
      <c r="B53" s="147"/>
      <c r="C53" s="151" t="s">
        <v>41</v>
      </c>
      <c r="D53" s="147" t="s">
        <v>36</v>
      </c>
      <c r="E53" s="152">
        <v>1</v>
      </c>
      <c r="F53" s="152"/>
      <c r="G53" s="152"/>
      <c r="H53" s="152"/>
      <c r="I53" s="152"/>
      <c r="J53" s="152"/>
      <c r="K53" s="152"/>
      <c r="L53" s="153"/>
    </row>
    <row r="54" spans="1:12" s="154" customFormat="1" ht="13.8" customHeight="1" x14ac:dyDescent="0.45">
      <c r="A54" s="150"/>
      <c r="B54" s="147"/>
      <c r="C54" s="151" t="s">
        <v>126</v>
      </c>
      <c r="D54" s="147" t="s">
        <v>36</v>
      </c>
      <c r="E54" s="152">
        <v>1</v>
      </c>
      <c r="F54" s="152"/>
      <c r="G54" s="152"/>
      <c r="H54" s="152"/>
      <c r="I54" s="152"/>
      <c r="J54" s="152"/>
      <c r="K54" s="152"/>
      <c r="L54" s="153"/>
    </row>
    <row r="55" spans="1:12" s="149" customFormat="1" x14ac:dyDescent="0.3">
      <c r="A55" s="144">
        <v>19</v>
      </c>
      <c r="B55" s="145" t="s">
        <v>40</v>
      </c>
      <c r="C55" s="146" t="s">
        <v>127</v>
      </c>
      <c r="D55" s="147" t="s">
        <v>36</v>
      </c>
      <c r="E55" s="148">
        <v>1</v>
      </c>
      <c r="F55" s="80"/>
      <c r="G55" s="80"/>
      <c r="H55" s="78"/>
      <c r="I55" s="78"/>
      <c r="J55" s="78"/>
      <c r="K55" s="78"/>
      <c r="L55" s="81"/>
    </row>
    <row r="56" spans="1:12" s="154" customFormat="1" ht="13.8" customHeight="1" x14ac:dyDescent="0.45">
      <c r="A56" s="150"/>
      <c r="B56" s="147"/>
      <c r="C56" s="151" t="s">
        <v>41</v>
      </c>
      <c r="D56" s="147" t="s">
        <v>36</v>
      </c>
      <c r="E56" s="152">
        <v>1</v>
      </c>
      <c r="F56" s="152"/>
      <c r="G56" s="152"/>
      <c r="H56" s="152"/>
      <c r="I56" s="152"/>
      <c r="J56" s="152"/>
      <c r="K56" s="152"/>
      <c r="L56" s="153"/>
    </row>
    <row r="57" spans="1:12" s="154" customFormat="1" ht="13.8" customHeight="1" x14ac:dyDescent="0.45">
      <c r="A57" s="150"/>
      <c r="B57" s="147"/>
      <c r="C57" s="151" t="s">
        <v>127</v>
      </c>
      <c r="D57" s="147" t="s">
        <v>36</v>
      </c>
      <c r="E57" s="152">
        <v>1</v>
      </c>
      <c r="F57" s="152"/>
      <c r="G57" s="152"/>
      <c r="H57" s="152"/>
      <c r="I57" s="152"/>
      <c r="J57" s="152"/>
      <c r="K57" s="152"/>
      <c r="L57" s="153"/>
    </row>
    <row r="58" spans="1:12" s="149" customFormat="1" ht="27.6" x14ac:dyDescent="0.3">
      <c r="A58" s="144">
        <v>20</v>
      </c>
      <c r="B58" s="155" t="s">
        <v>128</v>
      </c>
      <c r="C58" s="146" t="s">
        <v>129</v>
      </c>
      <c r="D58" s="147" t="s">
        <v>36</v>
      </c>
      <c r="E58" s="148">
        <v>1</v>
      </c>
      <c r="F58" s="80"/>
      <c r="G58" s="80"/>
      <c r="H58" s="78"/>
      <c r="I58" s="78"/>
      <c r="J58" s="78"/>
      <c r="K58" s="78"/>
      <c r="L58" s="81"/>
    </row>
    <row r="59" spans="1:12" s="154" customFormat="1" ht="13.8" customHeight="1" x14ac:dyDescent="0.45">
      <c r="A59" s="150"/>
      <c r="B59" s="147"/>
      <c r="C59" s="151" t="s">
        <v>41</v>
      </c>
      <c r="D59" s="147" t="s">
        <v>36</v>
      </c>
      <c r="E59" s="152">
        <v>1</v>
      </c>
      <c r="F59" s="152"/>
      <c r="G59" s="152"/>
      <c r="H59" s="152"/>
      <c r="I59" s="152"/>
      <c r="J59" s="152"/>
      <c r="K59" s="152"/>
      <c r="L59" s="153"/>
    </row>
    <row r="60" spans="1:12" s="154" customFormat="1" ht="13.8" customHeight="1" x14ac:dyDescent="0.45">
      <c r="A60" s="150"/>
      <c r="B60" s="147"/>
      <c r="C60" s="151" t="s">
        <v>129</v>
      </c>
      <c r="D60" s="147" t="s">
        <v>36</v>
      </c>
      <c r="E60" s="152">
        <v>1</v>
      </c>
      <c r="F60" s="152"/>
      <c r="G60" s="152"/>
      <c r="H60" s="152"/>
      <c r="I60" s="152"/>
      <c r="J60" s="152"/>
      <c r="K60" s="152"/>
      <c r="L60" s="153"/>
    </row>
    <row r="61" spans="1:12" s="154" customFormat="1" ht="13.8" customHeight="1" x14ac:dyDescent="0.45">
      <c r="A61" s="150"/>
      <c r="B61" s="147"/>
      <c r="C61" s="151" t="s">
        <v>38</v>
      </c>
      <c r="D61" s="147" t="s">
        <v>37</v>
      </c>
      <c r="E61" s="152">
        <v>5.1399999999999994E-2</v>
      </c>
      <c r="F61" s="152"/>
      <c r="G61" s="152"/>
      <c r="H61" s="152"/>
      <c r="I61" s="152"/>
      <c r="J61" s="152"/>
      <c r="K61" s="152"/>
      <c r="L61" s="153"/>
    </row>
    <row r="62" spans="1:12" ht="13.8" customHeight="1" x14ac:dyDescent="0.3">
      <c r="A62" s="144">
        <v>21</v>
      </c>
      <c r="B62" s="147"/>
      <c r="C62" s="151" t="s">
        <v>130</v>
      </c>
      <c r="D62" s="147" t="s">
        <v>36</v>
      </c>
      <c r="E62" s="163">
        <v>1</v>
      </c>
      <c r="F62" s="80"/>
      <c r="G62" s="152"/>
      <c r="H62" s="78"/>
      <c r="I62" s="78"/>
      <c r="J62" s="78"/>
      <c r="K62" s="78"/>
      <c r="L62" s="153"/>
    </row>
    <row r="63" spans="1:12" s="149" customFormat="1" ht="27.6" x14ac:dyDescent="0.3">
      <c r="A63" s="144">
        <v>22</v>
      </c>
      <c r="B63" s="145"/>
      <c r="C63" s="146" t="s">
        <v>132</v>
      </c>
      <c r="D63" s="147" t="s">
        <v>36</v>
      </c>
      <c r="E63" s="148">
        <v>1</v>
      </c>
      <c r="F63" s="80"/>
      <c r="G63" s="80"/>
      <c r="H63" s="78"/>
      <c r="I63" s="78"/>
      <c r="J63" s="78"/>
      <c r="K63" s="78"/>
      <c r="L63" s="81"/>
    </row>
    <row r="64" spans="1:12" s="154" customFormat="1" ht="13.8" customHeight="1" x14ac:dyDescent="0.45">
      <c r="A64" s="150"/>
      <c r="B64" s="147"/>
      <c r="C64" s="151" t="s">
        <v>41</v>
      </c>
      <c r="D64" s="147" t="s">
        <v>36</v>
      </c>
      <c r="E64" s="152">
        <v>1</v>
      </c>
      <c r="F64" s="152"/>
      <c r="G64" s="152"/>
      <c r="H64" s="152"/>
      <c r="I64" s="152"/>
      <c r="J64" s="152"/>
      <c r="K64" s="152"/>
      <c r="L64" s="153"/>
    </row>
    <row r="65" spans="1:12" s="154" customFormat="1" ht="13.8" customHeight="1" x14ac:dyDescent="0.45">
      <c r="A65" s="150"/>
      <c r="B65" s="147"/>
      <c r="C65" s="151" t="s">
        <v>132</v>
      </c>
      <c r="D65" s="147" t="s">
        <v>36</v>
      </c>
      <c r="E65" s="152">
        <v>1</v>
      </c>
      <c r="F65" s="152"/>
      <c r="G65" s="152"/>
      <c r="H65" s="152"/>
      <c r="I65" s="152"/>
      <c r="J65" s="152"/>
      <c r="K65" s="152"/>
      <c r="L65" s="153"/>
    </row>
    <row r="66" spans="1:12" s="154" customFormat="1" ht="13.8" customHeight="1" x14ac:dyDescent="0.45">
      <c r="A66" s="150"/>
      <c r="B66" s="147"/>
      <c r="C66" s="151" t="s">
        <v>38</v>
      </c>
      <c r="D66" s="147" t="s">
        <v>37</v>
      </c>
      <c r="E66" s="152">
        <v>5.1399999999999994E-2</v>
      </c>
      <c r="F66" s="152"/>
      <c r="G66" s="152"/>
      <c r="H66" s="152"/>
      <c r="I66" s="152"/>
      <c r="J66" s="152"/>
      <c r="K66" s="152"/>
      <c r="L66" s="153"/>
    </row>
    <row r="67" spans="1:12" x14ac:dyDescent="0.3">
      <c r="A67" s="144">
        <v>23</v>
      </c>
      <c r="B67" s="147"/>
      <c r="C67" s="151" t="s">
        <v>133</v>
      </c>
      <c r="D67" s="147" t="s">
        <v>36</v>
      </c>
      <c r="E67" s="163">
        <v>1</v>
      </c>
      <c r="F67" s="80"/>
      <c r="G67" s="152"/>
      <c r="H67" s="78"/>
      <c r="I67" s="78"/>
      <c r="J67" s="78"/>
      <c r="K67" s="78"/>
      <c r="L67" s="153"/>
    </row>
    <row r="68" spans="1:12" s="149" customFormat="1" x14ac:dyDescent="0.3">
      <c r="A68" s="144">
        <v>24</v>
      </c>
      <c r="B68" s="145" t="s">
        <v>134</v>
      </c>
      <c r="C68" s="146" t="s">
        <v>135</v>
      </c>
      <c r="D68" s="147" t="s">
        <v>46</v>
      </c>
      <c r="E68" s="148">
        <v>1</v>
      </c>
      <c r="F68" s="80"/>
      <c r="G68" s="152"/>
      <c r="H68" s="78"/>
      <c r="I68" s="78"/>
      <c r="J68" s="78"/>
      <c r="K68" s="78"/>
      <c r="L68" s="81"/>
    </row>
    <row r="69" spans="1:12" s="154" customFormat="1" ht="13.8" customHeight="1" x14ac:dyDescent="0.45">
      <c r="A69" s="150"/>
      <c r="B69" s="147"/>
      <c r="C69" s="151" t="s">
        <v>41</v>
      </c>
      <c r="D69" s="147" t="s">
        <v>36</v>
      </c>
      <c r="E69" s="152">
        <v>1</v>
      </c>
      <c r="F69" s="152"/>
      <c r="G69" s="152"/>
      <c r="H69" s="152"/>
      <c r="I69" s="152"/>
      <c r="J69" s="152"/>
      <c r="K69" s="152"/>
      <c r="L69" s="153"/>
    </row>
    <row r="70" spans="1:12" s="154" customFormat="1" ht="13.8" customHeight="1" x14ac:dyDescent="0.45">
      <c r="A70" s="150"/>
      <c r="B70" s="147"/>
      <c r="C70" s="151" t="s">
        <v>120</v>
      </c>
      <c r="D70" s="147" t="s">
        <v>36</v>
      </c>
      <c r="E70" s="152">
        <v>1</v>
      </c>
      <c r="F70" s="80"/>
      <c r="G70" s="152"/>
      <c r="H70" s="152"/>
      <c r="I70" s="152"/>
      <c r="J70" s="152"/>
      <c r="K70" s="152"/>
      <c r="L70" s="153"/>
    </row>
    <row r="71" spans="1:12" s="154" customFormat="1" ht="13.8" customHeight="1" x14ac:dyDescent="0.45">
      <c r="A71" s="150"/>
      <c r="B71" s="147"/>
      <c r="C71" s="151" t="s">
        <v>38</v>
      </c>
      <c r="D71" s="147" t="s">
        <v>37</v>
      </c>
      <c r="E71" s="152">
        <v>0.14000000000000001</v>
      </c>
      <c r="F71" s="152"/>
      <c r="G71" s="152"/>
      <c r="H71" s="152"/>
      <c r="I71" s="152"/>
      <c r="J71" s="152"/>
      <c r="K71" s="152"/>
      <c r="L71" s="153"/>
    </row>
    <row r="72" spans="1:12" s="149" customFormat="1" x14ac:dyDescent="0.3">
      <c r="A72" s="144">
        <v>25</v>
      </c>
      <c r="B72" s="145" t="s">
        <v>40</v>
      </c>
      <c r="C72" s="146" t="s">
        <v>136</v>
      </c>
      <c r="D72" s="147" t="s">
        <v>131</v>
      </c>
      <c r="E72" s="148">
        <v>1</v>
      </c>
      <c r="F72" s="80"/>
      <c r="G72" s="80"/>
      <c r="H72" s="78"/>
      <c r="I72" s="78"/>
      <c r="J72" s="78"/>
      <c r="K72" s="78"/>
      <c r="L72" s="153"/>
    </row>
    <row r="73" spans="1:12" s="149" customFormat="1" ht="27.6" x14ac:dyDescent="0.3">
      <c r="A73" s="144">
        <v>26</v>
      </c>
      <c r="B73" s="145" t="s">
        <v>40</v>
      </c>
      <c r="C73" s="146" t="s">
        <v>137</v>
      </c>
      <c r="D73" s="147" t="s">
        <v>131</v>
      </c>
      <c r="E73" s="148">
        <v>1</v>
      </c>
      <c r="F73" s="80"/>
      <c r="G73" s="80"/>
      <c r="H73" s="78"/>
      <c r="I73" s="78"/>
      <c r="J73" s="78"/>
      <c r="K73" s="78"/>
      <c r="L73" s="153"/>
    </row>
    <row r="74" spans="1:12" s="149" customFormat="1" ht="27.6" x14ac:dyDescent="0.3">
      <c r="A74" s="144">
        <v>27</v>
      </c>
      <c r="B74" s="145" t="s">
        <v>40</v>
      </c>
      <c r="C74" s="146" t="s">
        <v>138</v>
      </c>
      <c r="D74" s="147" t="s">
        <v>131</v>
      </c>
      <c r="E74" s="148">
        <v>1</v>
      </c>
      <c r="F74" s="80"/>
      <c r="G74" s="80"/>
      <c r="H74" s="78"/>
      <c r="I74" s="78"/>
      <c r="J74" s="78"/>
      <c r="K74" s="78"/>
      <c r="L74" s="153"/>
    </row>
    <row r="75" spans="1:12" s="149" customFormat="1" x14ac:dyDescent="0.3">
      <c r="A75" s="144">
        <v>28</v>
      </c>
      <c r="B75" s="145" t="s">
        <v>121</v>
      </c>
      <c r="C75" s="146" t="s">
        <v>139</v>
      </c>
      <c r="D75" s="147" t="s">
        <v>140</v>
      </c>
      <c r="E75" s="148">
        <v>300</v>
      </c>
      <c r="F75" s="80"/>
      <c r="G75" s="80"/>
      <c r="H75" s="78"/>
      <c r="I75" s="78"/>
      <c r="J75" s="78"/>
      <c r="K75" s="78"/>
      <c r="L75" s="81"/>
    </row>
    <row r="76" spans="1:12" s="154" customFormat="1" ht="13.8" customHeight="1" x14ac:dyDescent="0.45">
      <c r="A76" s="150"/>
      <c r="B76" s="147"/>
      <c r="C76" s="151" t="s">
        <v>41</v>
      </c>
      <c r="D76" s="147" t="s">
        <v>36</v>
      </c>
      <c r="E76" s="152">
        <v>300</v>
      </c>
      <c r="F76" s="152"/>
      <c r="G76" s="152"/>
      <c r="H76" s="152"/>
      <c r="I76" s="152"/>
      <c r="J76" s="152"/>
      <c r="K76" s="152"/>
      <c r="L76" s="153"/>
    </row>
    <row r="77" spans="1:12" s="154" customFormat="1" ht="13.8" customHeight="1" x14ac:dyDescent="0.45">
      <c r="A77" s="150"/>
      <c r="B77" s="147"/>
      <c r="C77" s="151" t="s">
        <v>39</v>
      </c>
      <c r="D77" s="147" t="s">
        <v>37</v>
      </c>
      <c r="E77" s="152">
        <v>1.29</v>
      </c>
      <c r="F77" s="152"/>
      <c r="G77" s="152"/>
      <c r="H77" s="152"/>
      <c r="I77" s="152"/>
      <c r="J77" s="152"/>
      <c r="K77" s="152"/>
      <c r="L77" s="153"/>
    </row>
    <row r="78" spans="1:12" s="154" customFormat="1" ht="13.8" customHeight="1" x14ac:dyDescent="0.45">
      <c r="A78" s="150"/>
      <c r="B78" s="147"/>
      <c r="C78" s="151" t="s">
        <v>139</v>
      </c>
      <c r="D78" s="147" t="s">
        <v>36</v>
      </c>
      <c r="E78" s="152">
        <v>300</v>
      </c>
      <c r="F78" s="80"/>
      <c r="G78" s="152"/>
      <c r="H78" s="152"/>
      <c r="I78" s="152"/>
      <c r="J78" s="152"/>
      <c r="K78" s="152"/>
      <c r="L78" s="153"/>
    </row>
    <row r="79" spans="1:12" s="154" customFormat="1" ht="13.8" customHeight="1" x14ac:dyDescent="0.45">
      <c r="A79" s="150"/>
      <c r="B79" s="147"/>
      <c r="C79" s="151" t="s">
        <v>38</v>
      </c>
      <c r="D79" s="147" t="s">
        <v>37</v>
      </c>
      <c r="E79" s="152">
        <v>15.419999999999998</v>
      </c>
      <c r="F79" s="152"/>
      <c r="G79" s="152"/>
      <c r="H79" s="152"/>
      <c r="I79" s="152"/>
      <c r="J79" s="152"/>
      <c r="K79" s="152"/>
      <c r="L79" s="153"/>
    </row>
    <row r="80" spans="1:12" s="149" customFormat="1" x14ac:dyDescent="0.3">
      <c r="A80" s="144">
        <v>29</v>
      </c>
      <c r="B80" s="145" t="s">
        <v>121</v>
      </c>
      <c r="C80" s="146" t="s">
        <v>141</v>
      </c>
      <c r="D80" s="147" t="s">
        <v>140</v>
      </c>
      <c r="E80" s="148">
        <v>150</v>
      </c>
      <c r="F80" s="80"/>
      <c r="G80" s="80"/>
      <c r="H80" s="78"/>
      <c r="I80" s="78"/>
      <c r="J80" s="78"/>
      <c r="K80" s="78"/>
      <c r="L80" s="81"/>
    </row>
    <row r="81" spans="1:12" s="154" customFormat="1" ht="13.8" customHeight="1" x14ac:dyDescent="0.45">
      <c r="A81" s="150"/>
      <c r="B81" s="147"/>
      <c r="C81" s="151" t="s">
        <v>41</v>
      </c>
      <c r="D81" s="147" t="s">
        <v>36</v>
      </c>
      <c r="E81" s="152">
        <v>150</v>
      </c>
      <c r="F81" s="152"/>
      <c r="G81" s="152"/>
      <c r="H81" s="152"/>
      <c r="I81" s="152"/>
      <c r="J81" s="152"/>
      <c r="K81" s="152"/>
      <c r="L81" s="153"/>
    </row>
    <row r="82" spans="1:12" s="154" customFormat="1" ht="13.8" customHeight="1" x14ac:dyDescent="0.45">
      <c r="A82" s="150"/>
      <c r="B82" s="147"/>
      <c r="C82" s="151" t="s">
        <v>39</v>
      </c>
      <c r="D82" s="147" t="s">
        <v>37</v>
      </c>
      <c r="E82" s="152">
        <v>0.64500000000000002</v>
      </c>
      <c r="F82" s="152"/>
      <c r="G82" s="152"/>
      <c r="H82" s="152"/>
      <c r="I82" s="152"/>
      <c r="J82" s="152"/>
      <c r="K82" s="152"/>
      <c r="L82" s="153"/>
    </row>
    <row r="83" spans="1:12" s="154" customFormat="1" ht="13.8" customHeight="1" x14ac:dyDescent="0.45">
      <c r="A83" s="150"/>
      <c r="B83" s="147"/>
      <c r="C83" s="151" t="s">
        <v>141</v>
      </c>
      <c r="D83" s="147" t="s">
        <v>36</v>
      </c>
      <c r="E83" s="152">
        <v>150</v>
      </c>
      <c r="F83" s="80"/>
      <c r="G83" s="152"/>
      <c r="H83" s="152"/>
      <c r="I83" s="152"/>
      <c r="J83" s="152"/>
      <c r="K83" s="152"/>
      <c r="L83" s="153"/>
    </row>
    <row r="84" spans="1:12" s="154" customFormat="1" ht="13.8" customHeight="1" x14ac:dyDescent="0.45">
      <c r="A84" s="150"/>
      <c r="B84" s="147"/>
      <c r="C84" s="151" t="s">
        <v>38</v>
      </c>
      <c r="D84" s="147" t="s">
        <v>37</v>
      </c>
      <c r="E84" s="152">
        <v>7.7099999999999991</v>
      </c>
      <c r="F84" s="152"/>
      <c r="G84" s="152"/>
      <c r="H84" s="152"/>
      <c r="I84" s="152"/>
      <c r="J84" s="152"/>
      <c r="K84" s="152"/>
      <c r="L84" s="153"/>
    </row>
    <row r="85" spans="1:12" s="162" customFormat="1" x14ac:dyDescent="0.3">
      <c r="A85" s="156"/>
      <c r="B85" s="157"/>
      <c r="C85" s="158" t="s">
        <v>142</v>
      </c>
      <c r="D85" s="157"/>
      <c r="E85" s="159"/>
      <c r="F85" s="75"/>
      <c r="G85" s="160"/>
      <c r="H85" s="75"/>
      <c r="I85" s="75"/>
      <c r="J85" s="75"/>
      <c r="K85" s="75"/>
      <c r="L85" s="161"/>
    </row>
    <row r="86" spans="1:12" s="149" customFormat="1" ht="27.6" x14ac:dyDescent="0.3">
      <c r="A86" s="144">
        <v>30</v>
      </c>
      <c r="B86" s="145" t="s">
        <v>40</v>
      </c>
      <c r="C86" s="146" t="s">
        <v>143</v>
      </c>
      <c r="D86" s="147" t="s">
        <v>36</v>
      </c>
      <c r="E86" s="148">
        <v>1</v>
      </c>
      <c r="F86" s="80"/>
      <c r="G86" s="80"/>
      <c r="H86" s="78"/>
      <c r="I86" s="78"/>
      <c r="J86" s="78"/>
      <c r="K86" s="78"/>
      <c r="L86" s="153"/>
    </row>
    <row r="87" spans="1:12" s="149" customFormat="1" x14ac:dyDescent="0.3">
      <c r="A87" s="144">
        <v>32</v>
      </c>
      <c r="B87" s="145" t="s">
        <v>40</v>
      </c>
      <c r="C87" s="146" t="s">
        <v>144</v>
      </c>
      <c r="D87" s="147" t="s">
        <v>36</v>
      </c>
      <c r="E87" s="148">
        <v>1</v>
      </c>
      <c r="F87" s="80"/>
      <c r="G87" s="80"/>
      <c r="H87" s="78"/>
      <c r="I87" s="78"/>
      <c r="J87" s="78"/>
      <c r="K87" s="78"/>
      <c r="L87" s="153"/>
    </row>
    <row r="88" spans="1:12" ht="15.6" customHeight="1" x14ac:dyDescent="0.3">
      <c r="A88" s="144">
        <v>33</v>
      </c>
      <c r="B88" s="145" t="s">
        <v>145</v>
      </c>
      <c r="C88" s="146" t="s">
        <v>146</v>
      </c>
      <c r="D88" s="147" t="s">
        <v>36</v>
      </c>
      <c r="E88" s="148">
        <v>10</v>
      </c>
      <c r="F88" s="80"/>
      <c r="G88" s="80"/>
      <c r="H88" s="78"/>
      <c r="I88" s="78"/>
      <c r="J88" s="78"/>
      <c r="K88" s="78"/>
      <c r="L88" s="81"/>
    </row>
    <row r="89" spans="1:12" s="154" customFormat="1" ht="13.8" customHeight="1" x14ac:dyDescent="0.45">
      <c r="A89" s="150"/>
      <c r="B89" s="147"/>
      <c r="C89" s="151" t="s">
        <v>41</v>
      </c>
      <c r="D89" s="147" t="s">
        <v>36</v>
      </c>
      <c r="E89" s="152">
        <v>10</v>
      </c>
      <c r="F89" s="152"/>
      <c r="G89" s="152"/>
      <c r="H89" s="152"/>
      <c r="I89" s="152"/>
      <c r="J89" s="152"/>
      <c r="K89" s="152"/>
      <c r="L89" s="153"/>
    </row>
    <row r="90" spans="1:12" s="154" customFormat="1" ht="13.8" customHeight="1" x14ac:dyDescent="0.45">
      <c r="A90" s="150"/>
      <c r="B90" s="147"/>
      <c r="C90" s="151" t="s">
        <v>39</v>
      </c>
      <c r="D90" s="147" t="s">
        <v>37</v>
      </c>
      <c r="E90" s="152">
        <v>1.6</v>
      </c>
      <c r="F90" s="152"/>
      <c r="G90" s="152"/>
      <c r="H90" s="152"/>
      <c r="I90" s="152"/>
      <c r="J90" s="152"/>
      <c r="K90" s="152"/>
      <c r="L90" s="153"/>
    </row>
    <row r="91" spans="1:12" s="154" customFormat="1" ht="13.8" customHeight="1" x14ac:dyDescent="0.45">
      <c r="A91" s="150"/>
      <c r="B91" s="147"/>
      <c r="C91" s="151" t="s">
        <v>147</v>
      </c>
      <c r="D91" s="147" t="s">
        <v>36</v>
      </c>
      <c r="E91" s="152">
        <v>5</v>
      </c>
      <c r="F91" s="80"/>
      <c r="G91" s="152"/>
      <c r="H91" s="152"/>
      <c r="I91" s="152"/>
      <c r="J91" s="152"/>
      <c r="K91" s="152"/>
      <c r="L91" s="153"/>
    </row>
    <row r="92" spans="1:12" x14ac:dyDescent="0.3">
      <c r="A92" s="150"/>
      <c r="B92" s="147"/>
      <c r="C92" s="151" t="s">
        <v>148</v>
      </c>
      <c r="D92" s="147" t="s">
        <v>131</v>
      </c>
      <c r="E92" s="163">
        <v>5</v>
      </c>
      <c r="F92" s="80"/>
      <c r="G92" s="152"/>
      <c r="H92" s="78"/>
      <c r="I92" s="78"/>
      <c r="J92" s="78"/>
      <c r="K92" s="78"/>
      <c r="L92" s="153"/>
    </row>
    <row r="93" spans="1:12" s="154" customFormat="1" ht="13.8" customHeight="1" x14ac:dyDescent="0.45">
      <c r="A93" s="150"/>
      <c r="B93" s="147"/>
      <c r="C93" s="151" t="s">
        <v>38</v>
      </c>
      <c r="D93" s="147" t="s">
        <v>37</v>
      </c>
      <c r="E93" s="152">
        <v>26.400000000000002</v>
      </c>
      <c r="F93" s="152"/>
      <c r="G93" s="152"/>
      <c r="H93" s="152"/>
      <c r="I93" s="152"/>
      <c r="J93" s="152"/>
      <c r="K93" s="152"/>
      <c r="L93" s="153"/>
    </row>
    <row r="94" spans="1:12" x14ac:dyDescent="0.3">
      <c r="A94" s="150"/>
      <c r="B94" s="147"/>
      <c r="C94" s="151" t="s">
        <v>149</v>
      </c>
      <c r="D94" s="147" t="s">
        <v>131</v>
      </c>
      <c r="E94" s="163">
        <v>18</v>
      </c>
      <c r="F94" s="80"/>
      <c r="G94" s="152"/>
      <c r="H94" s="78"/>
      <c r="I94" s="78"/>
      <c r="J94" s="78"/>
      <c r="K94" s="78"/>
      <c r="L94" s="153"/>
    </row>
    <row r="95" spans="1:12" x14ac:dyDescent="0.3">
      <c r="A95" s="144">
        <v>37</v>
      </c>
      <c r="B95" s="145" t="s">
        <v>151</v>
      </c>
      <c r="C95" s="146" t="s">
        <v>152</v>
      </c>
      <c r="D95" s="147" t="s">
        <v>36</v>
      </c>
      <c r="E95" s="148">
        <v>1</v>
      </c>
      <c r="F95" s="80"/>
      <c r="G95" s="80"/>
      <c r="H95" s="78"/>
      <c r="I95" s="78"/>
      <c r="J95" s="78"/>
      <c r="K95" s="78"/>
      <c r="L95" s="81"/>
    </row>
    <row r="96" spans="1:12" s="154" customFormat="1" ht="13.8" customHeight="1" x14ac:dyDescent="0.45">
      <c r="A96" s="150"/>
      <c r="B96" s="147"/>
      <c r="C96" s="151" t="s">
        <v>41</v>
      </c>
      <c r="D96" s="147" t="s">
        <v>36</v>
      </c>
      <c r="E96" s="152">
        <v>1</v>
      </c>
      <c r="F96" s="152"/>
      <c r="G96" s="152"/>
      <c r="H96" s="152"/>
      <c r="I96" s="152"/>
      <c r="J96" s="152"/>
      <c r="K96" s="152"/>
      <c r="L96" s="153"/>
    </row>
    <row r="97" spans="1:12" x14ac:dyDescent="0.3">
      <c r="A97" s="150"/>
      <c r="B97" s="147"/>
      <c r="C97" s="151" t="s">
        <v>152</v>
      </c>
      <c r="D97" s="147" t="s">
        <v>36</v>
      </c>
      <c r="E97" s="163">
        <v>1</v>
      </c>
      <c r="F97" s="80"/>
      <c r="G97" s="80"/>
      <c r="H97" s="78"/>
      <c r="I97" s="78"/>
      <c r="J97" s="78"/>
      <c r="K97" s="78"/>
      <c r="L97" s="153"/>
    </row>
    <row r="98" spans="1:12" s="154" customFormat="1" ht="13.8" customHeight="1" x14ac:dyDescent="0.45">
      <c r="A98" s="150"/>
      <c r="B98" s="147"/>
      <c r="C98" s="151" t="s">
        <v>38</v>
      </c>
      <c r="D98" s="147" t="s">
        <v>37</v>
      </c>
      <c r="E98" s="152">
        <v>1.1000000000000001</v>
      </c>
      <c r="F98" s="152"/>
      <c r="G98" s="152"/>
      <c r="H98" s="152"/>
      <c r="I98" s="152"/>
      <c r="J98" s="152"/>
      <c r="K98" s="152"/>
      <c r="L98" s="153"/>
    </row>
    <row r="99" spans="1:12" x14ac:dyDescent="0.3">
      <c r="A99" s="144">
        <v>39</v>
      </c>
      <c r="B99" s="145" t="s">
        <v>121</v>
      </c>
      <c r="C99" s="146" t="s">
        <v>153</v>
      </c>
      <c r="D99" s="147" t="s">
        <v>10</v>
      </c>
      <c r="E99" s="148">
        <v>300</v>
      </c>
      <c r="F99" s="80"/>
      <c r="G99" s="80"/>
      <c r="H99" s="78"/>
      <c r="I99" s="78"/>
      <c r="J99" s="78"/>
      <c r="K99" s="78"/>
      <c r="L99" s="81"/>
    </row>
    <row r="100" spans="1:12" s="154" customFormat="1" ht="13.8" customHeight="1" x14ac:dyDescent="0.45">
      <c r="A100" s="150"/>
      <c r="B100" s="147"/>
      <c r="C100" s="151" t="s">
        <v>41</v>
      </c>
      <c r="D100" s="147" t="s">
        <v>10</v>
      </c>
      <c r="E100" s="152">
        <v>300</v>
      </c>
      <c r="F100" s="152"/>
      <c r="G100" s="152"/>
      <c r="H100" s="152"/>
      <c r="I100" s="152"/>
      <c r="J100" s="152"/>
      <c r="K100" s="152"/>
      <c r="L100" s="153"/>
    </row>
    <row r="101" spans="1:12" s="154" customFormat="1" ht="13.8" customHeight="1" x14ac:dyDescent="0.45">
      <c r="A101" s="150"/>
      <c r="B101" s="147"/>
      <c r="C101" s="151" t="s">
        <v>39</v>
      </c>
      <c r="D101" s="147" t="s">
        <v>37</v>
      </c>
      <c r="E101" s="152">
        <v>1.29</v>
      </c>
      <c r="F101" s="152"/>
      <c r="G101" s="152"/>
      <c r="H101" s="152"/>
      <c r="I101" s="152"/>
      <c r="J101" s="152"/>
      <c r="K101" s="152"/>
      <c r="L101" s="153"/>
    </row>
    <row r="102" spans="1:12" s="154" customFormat="1" ht="13.8" customHeight="1" x14ac:dyDescent="0.45">
      <c r="A102" s="150"/>
      <c r="B102" s="147"/>
      <c r="C102" s="151" t="s">
        <v>141</v>
      </c>
      <c r="D102" s="147" t="s">
        <v>36</v>
      </c>
      <c r="E102" s="152">
        <v>300</v>
      </c>
      <c r="F102" s="80"/>
      <c r="G102" s="152"/>
      <c r="H102" s="152"/>
      <c r="I102" s="152"/>
      <c r="J102" s="152"/>
      <c r="K102" s="152"/>
      <c r="L102" s="153"/>
    </row>
    <row r="103" spans="1:12" s="154" customFormat="1" ht="13.8" customHeight="1" x14ac:dyDescent="0.45">
      <c r="A103" s="150"/>
      <c r="B103" s="147"/>
      <c r="C103" s="151" t="s">
        <v>38</v>
      </c>
      <c r="D103" s="147" t="s">
        <v>37</v>
      </c>
      <c r="E103" s="152">
        <v>15.419999999999998</v>
      </c>
      <c r="F103" s="152"/>
      <c r="G103" s="152"/>
      <c r="H103" s="152"/>
      <c r="I103" s="152"/>
      <c r="J103" s="152"/>
      <c r="K103" s="152"/>
      <c r="L103" s="153"/>
    </row>
    <row r="104" spans="1:12" s="162" customFormat="1" x14ac:dyDescent="0.3">
      <c r="A104" s="164"/>
      <c r="B104" s="165"/>
      <c r="C104" s="166" t="s">
        <v>154</v>
      </c>
      <c r="D104" s="167"/>
      <c r="E104" s="168"/>
      <c r="F104" s="169"/>
      <c r="G104" s="170"/>
      <c r="H104" s="171"/>
      <c r="I104" s="171"/>
      <c r="J104" s="171"/>
      <c r="K104" s="171"/>
      <c r="L104" s="172"/>
    </row>
    <row r="105" spans="1:12" x14ac:dyDescent="0.3">
      <c r="A105" s="144">
        <v>40</v>
      </c>
      <c r="B105" s="145" t="s">
        <v>40</v>
      </c>
      <c r="C105" s="151" t="s">
        <v>155</v>
      </c>
      <c r="D105" s="147" t="s">
        <v>36</v>
      </c>
      <c r="E105" s="163">
        <v>3</v>
      </c>
      <c r="F105" s="80"/>
      <c r="G105" s="80"/>
      <c r="H105" s="78"/>
      <c r="I105" s="78"/>
      <c r="J105" s="78"/>
      <c r="K105" s="78"/>
      <c r="L105" s="153"/>
    </row>
    <row r="106" spans="1:12" x14ac:dyDescent="0.3">
      <c r="A106" s="144">
        <v>41</v>
      </c>
      <c r="B106" s="145" t="s">
        <v>40</v>
      </c>
      <c r="C106" s="151" t="s">
        <v>156</v>
      </c>
      <c r="D106" s="147" t="s">
        <v>36</v>
      </c>
      <c r="E106" s="163">
        <v>1</v>
      </c>
      <c r="F106" s="80"/>
      <c r="G106" s="80"/>
      <c r="H106" s="78"/>
      <c r="I106" s="78"/>
      <c r="J106" s="78"/>
      <c r="K106" s="78"/>
      <c r="L106" s="153"/>
    </row>
    <row r="107" spans="1:12" x14ac:dyDescent="0.3">
      <c r="A107" s="144">
        <v>53</v>
      </c>
      <c r="B107" s="145" t="s">
        <v>77</v>
      </c>
      <c r="C107" s="146" t="s">
        <v>157</v>
      </c>
      <c r="D107" s="147" t="s">
        <v>36</v>
      </c>
      <c r="E107" s="148">
        <v>20</v>
      </c>
      <c r="F107" s="80"/>
      <c r="G107" s="80"/>
      <c r="H107" s="78"/>
      <c r="I107" s="78"/>
      <c r="J107" s="78"/>
      <c r="K107" s="78"/>
      <c r="L107" s="81"/>
    </row>
    <row r="108" spans="1:12" s="154" customFormat="1" ht="13.8" customHeight="1" x14ac:dyDescent="0.45">
      <c r="A108" s="150"/>
      <c r="B108" s="147"/>
      <c r="C108" s="151" t="s">
        <v>41</v>
      </c>
      <c r="D108" s="147" t="s">
        <v>36</v>
      </c>
      <c r="E108" s="152">
        <v>20</v>
      </c>
      <c r="F108" s="152"/>
      <c r="G108" s="152"/>
      <c r="H108" s="152"/>
      <c r="I108" s="152"/>
      <c r="J108" s="152"/>
      <c r="K108" s="152"/>
      <c r="L108" s="153"/>
    </row>
    <row r="109" spans="1:12" s="154" customFormat="1" ht="13.8" customHeight="1" x14ac:dyDescent="0.45">
      <c r="A109" s="150"/>
      <c r="B109" s="147"/>
      <c r="C109" s="151" t="s">
        <v>39</v>
      </c>
      <c r="D109" s="147" t="s">
        <v>37</v>
      </c>
      <c r="E109" s="152">
        <v>0.2</v>
      </c>
      <c r="F109" s="152"/>
      <c r="G109" s="152"/>
      <c r="H109" s="152"/>
      <c r="I109" s="152"/>
      <c r="J109" s="152"/>
      <c r="K109" s="152"/>
      <c r="L109" s="153"/>
    </row>
    <row r="110" spans="1:12" x14ac:dyDescent="0.3">
      <c r="A110" s="150"/>
      <c r="B110" s="147"/>
      <c r="C110" s="151" t="s">
        <v>150</v>
      </c>
      <c r="D110" s="147" t="s">
        <v>36</v>
      </c>
      <c r="E110" s="163">
        <v>20</v>
      </c>
      <c r="F110" s="80"/>
      <c r="G110" s="80"/>
      <c r="H110" s="78"/>
      <c r="I110" s="78"/>
      <c r="J110" s="78"/>
      <c r="K110" s="78"/>
      <c r="L110" s="153"/>
    </row>
    <row r="111" spans="1:12" s="154" customFormat="1" ht="13.8" customHeight="1" x14ac:dyDescent="0.45">
      <c r="A111" s="150"/>
      <c r="B111" s="147"/>
      <c r="C111" s="151" t="s">
        <v>38</v>
      </c>
      <c r="D111" s="147" t="s">
        <v>37</v>
      </c>
      <c r="E111" s="152">
        <v>35.799999999999997</v>
      </c>
      <c r="F111" s="152"/>
      <c r="G111" s="152"/>
      <c r="H111" s="152"/>
      <c r="I111" s="152"/>
      <c r="J111" s="152"/>
      <c r="K111" s="152"/>
      <c r="L111" s="153"/>
    </row>
    <row r="112" spans="1:12" x14ac:dyDescent="0.3">
      <c r="A112" s="144">
        <v>54</v>
      </c>
      <c r="B112" s="145" t="s">
        <v>158</v>
      </c>
      <c r="C112" s="146" t="s">
        <v>159</v>
      </c>
      <c r="D112" s="147" t="s">
        <v>36</v>
      </c>
      <c r="E112" s="148">
        <v>1</v>
      </c>
      <c r="F112" s="80"/>
      <c r="G112" s="80"/>
      <c r="H112" s="78"/>
      <c r="I112" s="78"/>
      <c r="J112" s="78"/>
      <c r="K112" s="78"/>
      <c r="L112" s="81"/>
    </row>
    <row r="113" spans="1:12" s="154" customFormat="1" ht="13.8" customHeight="1" x14ac:dyDescent="0.45">
      <c r="A113" s="150"/>
      <c r="B113" s="147"/>
      <c r="C113" s="151" t="s">
        <v>41</v>
      </c>
      <c r="D113" s="147" t="s">
        <v>36</v>
      </c>
      <c r="E113" s="152">
        <v>1</v>
      </c>
      <c r="F113" s="152"/>
      <c r="G113" s="152"/>
      <c r="H113" s="152"/>
      <c r="I113" s="152"/>
      <c r="J113" s="152"/>
      <c r="K113" s="152"/>
      <c r="L113" s="153"/>
    </row>
    <row r="114" spans="1:12" s="154" customFormat="1" ht="13.8" customHeight="1" x14ac:dyDescent="0.45">
      <c r="A114" s="150"/>
      <c r="B114" s="147"/>
      <c r="C114" s="151" t="s">
        <v>39</v>
      </c>
      <c r="D114" s="147" t="s">
        <v>37</v>
      </c>
      <c r="E114" s="152">
        <v>0.02</v>
      </c>
      <c r="F114" s="152"/>
      <c r="G114" s="152"/>
      <c r="H114" s="152"/>
      <c r="I114" s="152"/>
      <c r="J114" s="152"/>
      <c r="K114" s="152"/>
      <c r="L114" s="153"/>
    </row>
    <row r="115" spans="1:12" x14ac:dyDescent="0.3">
      <c r="A115" s="150"/>
      <c r="B115" s="147"/>
      <c r="C115" s="151" t="s">
        <v>150</v>
      </c>
      <c r="D115" s="147" t="s">
        <v>131</v>
      </c>
      <c r="E115" s="163">
        <v>1</v>
      </c>
      <c r="F115" s="80"/>
      <c r="G115" s="80"/>
      <c r="H115" s="78"/>
      <c r="I115" s="78"/>
      <c r="J115" s="78"/>
      <c r="K115" s="78"/>
      <c r="L115" s="153"/>
    </row>
    <row r="116" spans="1:12" s="154" customFormat="1" ht="13.8" customHeight="1" x14ac:dyDescent="0.45">
      <c r="A116" s="150"/>
      <c r="B116" s="147"/>
      <c r="C116" s="151" t="s">
        <v>38</v>
      </c>
      <c r="D116" s="147" t="s">
        <v>37</v>
      </c>
      <c r="E116" s="152">
        <v>0.02</v>
      </c>
      <c r="F116" s="152"/>
      <c r="G116" s="152"/>
      <c r="H116" s="152"/>
      <c r="I116" s="152"/>
      <c r="J116" s="152"/>
      <c r="K116" s="152"/>
      <c r="L116" s="153"/>
    </row>
    <row r="117" spans="1:12" x14ac:dyDescent="0.3">
      <c r="A117" s="144">
        <v>55</v>
      </c>
      <c r="B117" s="145" t="s">
        <v>160</v>
      </c>
      <c r="C117" s="146" t="s">
        <v>161</v>
      </c>
      <c r="D117" s="147" t="s">
        <v>36</v>
      </c>
      <c r="E117" s="148">
        <v>1</v>
      </c>
      <c r="F117" s="80"/>
      <c r="G117" s="80"/>
      <c r="H117" s="78"/>
      <c r="I117" s="78"/>
      <c r="J117" s="78"/>
      <c r="K117" s="78"/>
      <c r="L117" s="81"/>
    </row>
    <row r="118" spans="1:12" s="154" customFormat="1" ht="13.8" customHeight="1" x14ac:dyDescent="0.45">
      <c r="A118" s="150"/>
      <c r="B118" s="147"/>
      <c r="C118" s="151" t="s">
        <v>41</v>
      </c>
      <c r="D118" s="147" t="s">
        <v>36</v>
      </c>
      <c r="E118" s="152">
        <v>1</v>
      </c>
      <c r="F118" s="152"/>
      <c r="G118" s="152"/>
      <c r="H118" s="152"/>
      <c r="I118" s="152"/>
      <c r="J118" s="152"/>
      <c r="K118" s="152"/>
      <c r="L118" s="153"/>
    </row>
    <row r="119" spans="1:12" s="154" customFormat="1" ht="13.8" customHeight="1" x14ac:dyDescent="0.45">
      <c r="A119" s="150"/>
      <c r="B119" s="147"/>
      <c r="C119" s="151" t="s">
        <v>39</v>
      </c>
      <c r="D119" s="147" t="s">
        <v>37</v>
      </c>
      <c r="E119" s="152">
        <v>0.86</v>
      </c>
      <c r="F119" s="152"/>
      <c r="G119" s="152"/>
      <c r="H119" s="152"/>
      <c r="I119" s="152"/>
      <c r="J119" s="152"/>
      <c r="K119" s="152"/>
      <c r="L119" s="153"/>
    </row>
    <row r="120" spans="1:12" x14ac:dyDescent="0.3">
      <c r="A120" s="150"/>
      <c r="B120" s="147"/>
      <c r="C120" s="151" t="s">
        <v>150</v>
      </c>
      <c r="D120" s="147" t="s">
        <v>131</v>
      </c>
      <c r="E120" s="163">
        <v>1</v>
      </c>
      <c r="F120" s="80"/>
      <c r="G120" s="80"/>
      <c r="H120" s="78"/>
      <c r="I120" s="78"/>
      <c r="J120" s="78"/>
      <c r="K120" s="78"/>
      <c r="L120" s="153"/>
    </row>
    <row r="121" spans="1:12" s="154" customFormat="1" ht="13.8" customHeight="1" x14ac:dyDescent="0.45">
      <c r="A121" s="150"/>
      <c r="B121" s="147"/>
      <c r="C121" s="151" t="s">
        <v>38</v>
      </c>
      <c r="D121" s="147" t="s">
        <v>37</v>
      </c>
      <c r="E121" s="152">
        <v>4.1399999999999997</v>
      </c>
      <c r="F121" s="152"/>
      <c r="G121" s="152"/>
      <c r="H121" s="152"/>
      <c r="I121" s="152"/>
      <c r="J121" s="152"/>
      <c r="K121" s="152"/>
      <c r="L121" s="153"/>
    </row>
    <row r="122" spans="1:12" x14ac:dyDescent="0.3">
      <c r="A122" s="144">
        <v>57</v>
      </c>
      <c r="B122" s="145" t="s">
        <v>121</v>
      </c>
      <c r="C122" s="146" t="s">
        <v>162</v>
      </c>
      <c r="D122" s="147" t="s">
        <v>10</v>
      </c>
      <c r="E122" s="148">
        <v>400</v>
      </c>
      <c r="F122" s="80"/>
      <c r="G122" s="80"/>
      <c r="H122" s="78"/>
      <c r="I122" s="78"/>
      <c r="J122" s="78"/>
      <c r="K122" s="78"/>
      <c r="L122" s="81"/>
    </row>
    <row r="123" spans="1:12" s="154" customFormat="1" ht="13.8" customHeight="1" x14ac:dyDescent="0.45">
      <c r="A123" s="150"/>
      <c r="B123" s="147"/>
      <c r="C123" s="151" t="s">
        <v>41</v>
      </c>
      <c r="D123" s="147" t="s">
        <v>36</v>
      </c>
      <c r="E123" s="152">
        <v>400</v>
      </c>
      <c r="F123" s="152"/>
      <c r="G123" s="152"/>
      <c r="H123" s="152"/>
      <c r="I123" s="152"/>
      <c r="J123" s="152"/>
      <c r="K123" s="152"/>
      <c r="L123" s="153"/>
    </row>
    <row r="124" spans="1:12" s="154" customFormat="1" ht="13.8" customHeight="1" x14ac:dyDescent="0.45">
      <c r="A124" s="150"/>
      <c r="B124" s="147"/>
      <c r="C124" s="151" t="s">
        <v>39</v>
      </c>
      <c r="D124" s="147" t="s">
        <v>37</v>
      </c>
      <c r="E124" s="152">
        <v>1.72</v>
      </c>
      <c r="F124" s="152"/>
      <c r="G124" s="152"/>
      <c r="H124" s="152"/>
      <c r="I124" s="152"/>
      <c r="J124" s="152"/>
      <c r="K124" s="152"/>
      <c r="L124" s="153"/>
    </row>
    <row r="125" spans="1:12" x14ac:dyDescent="0.3">
      <c r="A125" s="150"/>
      <c r="B125" s="147"/>
      <c r="C125" s="151" t="s">
        <v>163</v>
      </c>
      <c r="D125" s="147" t="s">
        <v>140</v>
      </c>
      <c r="E125" s="163">
        <v>300</v>
      </c>
      <c r="F125" s="80"/>
      <c r="G125" s="80"/>
      <c r="H125" s="78"/>
      <c r="I125" s="78"/>
      <c r="J125" s="78"/>
      <c r="K125" s="78"/>
      <c r="L125" s="153"/>
    </row>
    <row r="126" spans="1:12" ht="27.6" x14ac:dyDescent="0.3">
      <c r="A126" s="150"/>
      <c r="B126" s="147"/>
      <c r="C126" s="151" t="s">
        <v>164</v>
      </c>
      <c r="D126" s="147" t="s">
        <v>140</v>
      </c>
      <c r="E126" s="163">
        <v>50</v>
      </c>
      <c r="F126" s="80"/>
      <c r="G126" s="80"/>
      <c r="H126" s="78"/>
      <c r="I126" s="78"/>
      <c r="J126" s="78"/>
      <c r="K126" s="78"/>
      <c r="L126" s="153"/>
    </row>
    <row r="127" spans="1:12" x14ac:dyDescent="0.3">
      <c r="A127" s="150"/>
      <c r="B127" s="147"/>
      <c r="C127" s="151" t="s">
        <v>165</v>
      </c>
      <c r="D127" s="147" t="s">
        <v>140</v>
      </c>
      <c r="E127" s="163">
        <v>50</v>
      </c>
      <c r="F127" s="80"/>
      <c r="G127" s="80"/>
      <c r="H127" s="78"/>
      <c r="I127" s="78"/>
      <c r="J127" s="78"/>
      <c r="K127" s="78"/>
      <c r="L127" s="153"/>
    </row>
    <row r="128" spans="1:12" s="154" customFormat="1" ht="13.8" customHeight="1" thickBot="1" x14ac:dyDescent="0.5">
      <c r="A128" s="150"/>
      <c r="B128" s="147"/>
      <c r="C128" s="151" t="s">
        <v>38</v>
      </c>
      <c r="D128" s="147" t="s">
        <v>37</v>
      </c>
      <c r="E128" s="152">
        <v>20.56</v>
      </c>
      <c r="F128" s="152"/>
      <c r="G128" s="152"/>
      <c r="H128" s="152"/>
      <c r="I128" s="152"/>
      <c r="J128" s="152"/>
      <c r="K128" s="152"/>
      <c r="L128" s="153"/>
    </row>
    <row r="129" spans="1:13" s="65" customFormat="1" thickBot="1" x14ac:dyDescent="0.3">
      <c r="A129" s="104"/>
      <c r="B129" s="105"/>
      <c r="C129" s="106" t="s">
        <v>104</v>
      </c>
      <c r="D129" s="106"/>
      <c r="E129" s="107"/>
      <c r="F129" s="38"/>
      <c r="G129" s="108"/>
      <c r="H129" s="110"/>
      <c r="I129" s="108"/>
      <c r="J129" s="110"/>
      <c r="K129" s="108"/>
      <c r="L129" s="111"/>
    </row>
    <row r="130" spans="1:13" s="26" customFormat="1" ht="17.399999999999999" customHeight="1" x14ac:dyDescent="0.25">
      <c r="A130" s="112"/>
      <c r="B130" s="113"/>
      <c r="C130" s="114" t="s">
        <v>105</v>
      </c>
      <c r="D130" s="115">
        <v>0</v>
      </c>
      <c r="E130" s="116"/>
      <c r="F130" s="117"/>
      <c r="G130" s="117"/>
      <c r="H130" s="117"/>
      <c r="I130" s="117"/>
      <c r="J130" s="117"/>
      <c r="K130" s="117"/>
      <c r="L130" s="36">
        <v>0</v>
      </c>
      <c r="M130" s="29"/>
    </row>
    <row r="131" spans="1:13" s="31" customFormat="1" x14ac:dyDescent="0.25">
      <c r="A131" s="30"/>
      <c r="B131" s="24"/>
      <c r="C131" s="39" t="s">
        <v>42</v>
      </c>
      <c r="D131" s="24"/>
      <c r="E131" s="118"/>
      <c r="F131" s="42"/>
      <c r="G131" s="42"/>
      <c r="H131" s="42"/>
      <c r="I131" s="42"/>
      <c r="J131" s="42"/>
      <c r="K131" s="42"/>
      <c r="L131" s="33">
        <v>0</v>
      </c>
    </row>
    <row r="132" spans="1:13" s="26" customFormat="1" ht="17.399999999999999" customHeight="1" x14ac:dyDescent="0.25">
      <c r="A132" s="27"/>
      <c r="B132" s="25"/>
      <c r="C132" s="40" t="s">
        <v>106</v>
      </c>
      <c r="D132" s="28">
        <v>0</v>
      </c>
      <c r="E132" s="80"/>
      <c r="F132" s="42"/>
      <c r="G132" s="42"/>
      <c r="H132" s="42"/>
      <c r="I132" s="42"/>
      <c r="J132" s="42"/>
      <c r="K132" s="42"/>
      <c r="L132" s="32">
        <v>0</v>
      </c>
      <c r="M132" s="29"/>
    </row>
    <row r="133" spans="1:13" s="31" customFormat="1" x14ac:dyDescent="0.25">
      <c r="A133" s="30"/>
      <c r="B133" s="24"/>
      <c r="C133" s="39" t="s">
        <v>42</v>
      </c>
      <c r="D133" s="24"/>
      <c r="E133" s="118"/>
      <c r="F133" s="42"/>
      <c r="G133" s="42"/>
      <c r="H133" s="42"/>
      <c r="I133" s="42"/>
      <c r="J133" s="42"/>
      <c r="K133" s="42"/>
      <c r="L133" s="33">
        <v>0</v>
      </c>
    </row>
    <row r="134" spans="1:13" s="26" customFormat="1" x14ac:dyDescent="0.25">
      <c r="A134" s="27"/>
      <c r="B134" s="25"/>
      <c r="C134" s="40" t="s">
        <v>43</v>
      </c>
      <c r="D134" s="28">
        <v>0</v>
      </c>
      <c r="E134" s="80"/>
      <c r="F134" s="42"/>
      <c r="G134" s="42"/>
      <c r="H134" s="42"/>
      <c r="I134" s="42"/>
      <c r="J134" s="42"/>
      <c r="K134" s="42"/>
      <c r="L134" s="32">
        <v>0</v>
      </c>
    </row>
    <row r="135" spans="1:13" s="31" customFormat="1" x14ac:dyDescent="0.25">
      <c r="A135" s="30"/>
      <c r="B135" s="24"/>
      <c r="C135" s="39" t="s">
        <v>42</v>
      </c>
      <c r="D135" s="24"/>
      <c r="E135" s="118"/>
      <c r="F135" s="42"/>
      <c r="G135" s="42"/>
      <c r="H135" s="42"/>
      <c r="I135" s="42"/>
      <c r="J135" s="42"/>
      <c r="K135" s="42"/>
      <c r="L135" s="33">
        <v>0</v>
      </c>
    </row>
    <row r="136" spans="1:13" s="26" customFormat="1" x14ac:dyDescent="0.25">
      <c r="A136" s="27"/>
      <c r="B136" s="25"/>
      <c r="C136" s="40" t="s">
        <v>44</v>
      </c>
      <c r="D136" s="28">
        <v>0</v>
      </c>
      <c r="E136" s="80"/>
      <c r="F136" s="42"/>
      <c r="G136" s="42"/>
      <c r="H136" s="42"/>
      <c r="I136" s="42"/>
      <c r="J136" s="42"/>
      <c r="K136" s="42"/>
      <c r="L136" s="32">
        <v>0</v>
      </c>
    </row>
    <row r="137" spans="1:13" s="31" customFormat="1" x14ac:dyDescent="0.25">
      <c r="A137" s="30"/>
      <c r="B137" s="24"/>
      <c r="C137" s="39" t="s">
        <v>42</v>
      </c>
      <c r="D137" s="24"/>
      <c r="E137" s="118"/>
      <c r="F137" s="42"/>
      <c r="G137" s="42"/>
      <c r="H137" s="42"/>
      <c r="I137" s="42"/>
      <c r="J137" s="42"/>
      <c r="K137" s="42"/>
      <c r="L137" s="33">
        <v>0</v>
      </c>
    </row>
    <row r="138" spans="1:13" s="26" customFormat="1" ht="15" thickBot="1" x14ac:dyDescent="0.3">
      <c r="A138" s="119"/>
      <c r="B138" s="120"/>
      <c r="C138" s="121" t="s">
        <v>45</v>
      </c>
      <c r="D138" s="122">
        <v>0.18</v>
      </c>
      <c r="E138" s="123"/>
      <c r="F138" s="124"/>
      <c r="G138" s="124"/>
      <c r="H138" s="124"/>
      <c r="I138" s="124"/>
      <c r="J138" s="124"/>
      <c r="K138" s="124"/>
      <c r="L138" s="34">
        <v>0</v>
      </c>
    </row>
    <row r="139" spans="1:13" s="31" customFormat="1" ht="15" thickBot="1" x14ac:dyDescent="0.3">
      <c r="A139" s="104"/>
      <c r="B139" s="105"/>
      <c r="C139" s="106" t="s">
        <v>42</v>
      </c>
      <c r="D139" s="106"/>
      <c r="E139" s="107"/>
      <c r="F139" s="38"/>
      <c r="G139" s="173"/>
      <c r="H139" s="174"/>
      <c r="I139" s="175"/>
      <c r="J139" s="173"/>
      <c r="K139" s="175"/>
      <c r="L139" s="37">
        <v>0</v>
      </c>
    </row>
  </sheetData>
  <autoFilter ref="A4:L139" xr:uid="{08B40051-8F33-4E4A-A576-1B1AED981768}"/>
  <mergeCells count="10">
    <mergeCell ref="H2:I2"/>
    <mergeCell ref="J2:K2"/>
    <mergeCell ref="L2:L3"/>
    <mergeCell ref="A1:L1"/>
    <mergeCell ref="A2:A3"/>
    <mergeCell ref="B2:B3"/>
    <mergeCell ref="C2:C3"/>
    <mergeCell ref="D2:D3"/>
    <mergeCell ref="E2:E3"/>
    <mergeCell ref="F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მოცულობები</vt:lpstr>
      <vt:lpstr>ელექტრობა</vt:lpstr>
      <vt:lpstr>სუსტი დენები</vt:lpstr>
      <vt:lpstr>ელექტრობა!Print_Area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Avtandil Manjavidze</cp:lastModifiedBy>
  <dcterms:created xsi:type="dcterms:W3CDTF">2023-10-15T02:14:31Z</dcterms:created>
  <dcterms:modified xsi:type="dcterms:W3CDTF">2024-04-03T12:15:59Z</dcterms:modified>
</cp:coreProperties>
</file>