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defaultThemeVersion="124226"/>
  <xr:revisionPtr revIDLastSave="0" documentId="13_ncr:1_{4D254C25-796A-4462-BE18-E97FF58CF165}" xr6:coauthVersionLast="47" xr6:coauthVersionMax="47" xr10:uidLastSave="{00000000-0000-0000-0000-000000000000}"/>
  <bookViews>
    <workbookView xWindow="28680" yWindow="-120" windowWidth="29040" windowHeight="15720" tabRatio="760" xr2:uid="{00000000-000D-0000-FFFF-FFFF00000000}"/>
  </bookViews>
  <sheets>
    <sheet name="კარდიოლოგია IIIსართ" sheetId="20" r:id="rId1"/>
  </sheets>
  <definedNames>
    <definedName name="_xlnm._FilterDatabase" localSheetId="0" hidden="1">'კარდიოლოგია IIIსართ'!$A$7:$LI$7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20" l="1"/>
  <c r="H13" i="20"/>
  <c r="H14" i="20"/>
  <c r="H15" i="20"/>
  <c r="H16" i="20"/>
  <c r="H17" i="20"/>
  <c r="H18" i="20"/>
  <c r="H19" i="20"/>
  <c r="H20" i="20"/>
  <c r="H23" i="20"/>
  <c r="H24" i="20"/>
  <c r="H25" i="20"/>
  <c r="H26" i="20"/>
  <c r="H27" i="20"/>
  <c r="H28" i="20"/>
  <c r="H29" i="20"/>
  <c r="H30" i="20"/>
  <c r="H32" i="20"/>
  <c r="H33" i="20"/>
  <c r="H34" i="20"/>
  <c r="H36" i="20"/>
  <c r="H37" i="20"/>
  <c r="H38" i="20"/>
  <c r="H39" i="20"/>
  <c r="H40" i="20"/>
  <c r="H53" i="20"/>
  <c r="H61" i="20"/>
  <c r="H69" i="20"/>
  <c r="H70" i="20"/>
  <c r="H77" i="20"/>
  <c r="H85" i="20"/>
  <c r="H92" i="20"/>
  <c r="H107" i="20"/>
  <c r="H115" i="20"/>
  <c r="H134" i="20"/>
  <c r="H138" i="20"/>
  <c r="H139" i="20"/>
  <c r="H145" i="20"/>
  <c r="H146" i="20"/>
  <c r="H157" i="20"/>
  <c r="H158" i="20"/>
  <c r="H163" i="20"/>
  <c r="H166" i="20"/>
  <c r="H168" i="20"/>
  <c r="H173" i="20"/>
  <c r="H178" i="20"/>
  <c r="H183" i="20"/>
  <c r="H188" i="20"/>
  <c r="H196" i="20"/>
  <c r="H197" i="20"/>
  <c r="H198" i="20"/>
  <c r="H199" i="20"/>
  <c r="H200" i="20"/>
  <c r="H201" i="20"/>
  <c r="H202" i="20"/>
  <c r="H203" i="20"/>
  <c r="H205" i="20"/>
  <c r="H210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31" i="20"/>
  <c r="H232" i="20"/>
  <c r="H233" i="20"/>
  <c r="H234" i="20"/>
  <c r="H132" i="20" l="1"/>
  <c r="H126" i="20"/>
  <c r="H120" i="20"/>
  <c r="J234" i="20"/>
  <c r="J233" i="20"/>
  <c r="J230" i="20"/>
  <c r="J229" i="20"/>
  <c r="J228" i="20"/>
  <c r="E65" i="20"/>
  <c r="L12" i="20"/>
  <c r="L13" i="20"/>
  <c r="L14" i="20"/>
  <c r="L15" i="20"/>
  <c r="L16" i="20"/>
  <c r="L17" i="20"/>
  <c r="L18" i="20"/>
  <c r="L19" i="20"/>
  <c r="L20" i="20"/>
  <c r="L23" i="20"/>
  <c r="L24" i="20"/>
  <c r="L25" i="20"/>
  <c r="L26" i="20"/>
  <c r="L27" i="20"/>
  <c r="L28" i="20"/>
  <c r="L29" i="20"/>
  <c r="L30" i="20"/>
  <c r="L32" i="20"/>
  <c r="L33" i="20"/>
  <c r="L34" i="20"/>
  <c r="L36" i="20"/>
  <c r="L37" i="20"/>
  <c r="L38" i="20"/>
  <c r="L39" i="20"/>
  <c r="L40" i="20"/>
  <c r="L53" i="20"/>
  <c r="L61" i="20"/>
  <c r="L69" i="20"/>
  <c r="L70" i="20"/>
  <c r="L77" i="20"/>
  <c r="L85" i="20"/>
  <c r="L92" i="20"/>
  <c r="L107" i="20"/>
  <c r="L115" i="20"/>
  <c r="L120" i="20"/>
  <c r="L126" i="20"/>
  <c r="L132" i="20"/>
  <c r="L134" i="20"/>
  <c r="L138" i="20"/>
  <c r="L139" i="20"/>
  <c r="L145" i="20"/>
  <c r="L146" i="20"/>
  <c r="L154" i="20"/>
  <c r="L157" i="20"/>
  <c r="L158" i="20"/>
  <c r="L163" i="20"/>
  <c r="L166" i="20"/>
  <c r="L168" i="20"/>
  <c r="L173" i="20"/>
  <c r="L178" i="20"/>
  <c r="L183" i="20"/>
  <c r="L188" i="20"/>
  <c r="L196" i="20"/>
  <c r="L197" i="20"/>
  <c r="L198" i="20"/>
  <c r="L199" i="20"/>
  <c r="L200" i="20"/>
  <c r="L201" i="20"/>
  <c r="L202" i="20"/>
  <c r="L203" i="20"/>
  <c r="L205" i="20"/>
  <c r="L210" i="20"/>
  <c r="L215" i="20"/>
  <c r="L216" i="20"/>
  <c r="L217" i="20"/>
  <c r="L218" i="20"/>
  <c r="L219" i="20"/>
  <c r="L220" i="20"/>
  <c r="L221" i="20"/>
  <c r="L222" i="20"/>
  <c r="L223" i="20"/>
  <c r="L224" i="20"/>
  <c r="L225" i="20"/>
  <c r="L227" i="20"/>
  <c r="L228" i="20"/>
  <c r="L229" i="20"/>
  <c r="L230" i="20"/>
  <c r="L231" i="20"/>
  <c r="L232" i="20"/>
  <c r="L233" i="20"/>
  <c r="L234" i="20"/>
  <c r="J12" i="20"/>
  <c r="J13" i="20"/>
  <c r="J14" i="20"/>
  <c r="J15" i="20"/>
  <c r="J16" i="20"/>
  <c r="J18" i="20"/>
  <c r="J19" i="20"/>
  <c r="J20" i="20"/>
  <c r="J23" i="20"/>
  <c r="J24" i="20"/>
  <c r="J25" i="20"/>
  <c r="J26" i="20"/>
  <c r="J27" i="20"/>
  <c r="J30" i="20"/>
  <c r="J32" i="20"/>
  <c r="M32" i="20" s="1"/>
  <c r="J34" i="20"/>
  <c r="J37" i="20"/>
  <c r="J38" i="20"/>
  <c r="J39" i="20"/>
  <c r="J40" i="20"/>
  <c r="J53" i="20"/>
  <c r="J61" i="20"/>
  <c r="J69" i="20"/>
  <c r="J70" i="20"/>
  <c r="J77" i="20"/>
  <c r="J85" i="20"/>
  <c r="J92" i="20"/>
  <c r="J107" i="20"/>
  <c r="J115" i="20"/>
  <c r="J120" i="20"/>
  <c r="J126" i="20"/>
  <c r="J132" i="20"/>
  <c r="J134" i="20"/>
  <c r="J138" i="20"/>
  <c r="J139" i="20"/>
  <c r="J145" i="20"/>
  <c r="J146" i="20"/>
  <c r="J154" i="20"/>
  <c r="J157" i="20"/>
  <c r="J158" i="20"/>
  <c r="J163" i="20"/>
  <c r="J166" i="20"/>
  <c r="J168" i="20"/>
  <c r="J173" i="20"/>
  <c r="J178" i="20"/>
  <c r="J183" i="20"/>
  <c r="J188" i="20"/>
  <c r="J196" i="20"/>
  <c r="J197" i="20"/>
  <c r="J198" i="20"/>
  <c r="J199" i="20"/>
  <c r="J200" i="20"/>
  <c r="J201" i="20"/>
  <c r="J202" i="20"/>
  <c r="J203" i="20"/>
  <c r="J205" i="20"/>
  <c r="J210" i="20"/>
  <c r="J215" i="20"/>
  <c r="J216" i="20"/>
  <c r="J217" i="20"/>
  <c r="J218" i="20"/>
  <c r="J219" i="20"/>
  <c r="J220" i="20"/>
  <c r="J221" i="20"/>
  <c r="J222" i="20"/>
  <c r="J223" i="20"/>
  <c r="J224" i="20"/>
  <c r="J225" i="20"/>
  <c r="J227" i="20"/>
  <c r="J231" i="20"/>
  <c r="J232" i="20"/>
  <c r="M40" i="20" l="1"/>
  <c r="M138" i="20"/>
  <c r="M202" i="20"/>
  <c r="M146" i="20"/>
  <c r="M234" i="20"/>
  <c r="M225" i="20"/>
  <c r="M221" i="20"/>
  <c r="M217" i="20"/>
  <c r="M233" i="20"/>
  <c r="M201" i="20"/>
  <c r="M197" i="20"/>
  <c r="M16" i="20"/>
  <c r="M205" i="20"/>
  <c r="M27" i="20"/>
  <c r="M23" i="20"/>
  <c r="M218" i="20"/>
  <c r="M173" i="20"/>
  <c r="M157" i="20"/>
  <c r="M53" i="20"/>
  <c r="M232" i="20"/>
  <c r="M224" i="20"/>
  <c r="M220" i="20"/>
  <c r="M216" i="20"/>
  <c r="M200" i="20"/>
  <c r="M196" i="20"/>
  <c r="M188" i="20"/>
  <c r="M168" i="20"/>
  <c r="M145" i="20"/>
  <c r="M132" i="20"/>
  <c r="M120" i="20"/>
  <c r="M70" i="20"/>
  <c r="M39" i="20"/>
  <c r="M34" i="20"/>
  <c r="M20" i="20"/>
  <c r="M12" i="20"/>
  <c r="M231" i="20"/>
  <c r="M227" i="20"/>
  <c r="M223" i="20"/>
  <c r="M219" i="20"/>
  <c r="M215" i="20"/>
  <c r="M203" i="20"/>
  <c r="M199" i="20"/>
  <c r="M183" i="20"/>
  <c r="M163" i="20"/>
  <c r="M139" i="20"/>
  <c r="M115" i="20"/>
  <c r="M107" i="20"/>
  <c r="M85" i="20"/>
  <c r="M77" i="20"/>
  <c r="M69" i="20"/>
  <c r="M61" i="20"/>
  <c r="M38" i="20"/>
  <c r="M19" i="20"/>
  <c r="M15" i="20"/>
  <c r="M222" i="20"/>
  <c r="M210" i="20"/>
  <c r="M198" i="20"/>
  <c r="M178" i="20"/>
  <c r="M166" i="20"/>
  <c r="M158" i="20"/>
  <c r="M134" i="20"/>
  <c r="M126" i="20"/>
  <c r="M92" i="20"/>
  <c r="M24" i="20"/>
  <c r="M37" i="20"/>
  <c r="M30" i="20"/>
  <c r="M26" i="20"/>
  <c r="M18" i="20"/>
  <c r="M14" i="20"/>
  <c r="M25" i="20"/>
  <c r="M13" i="20"/>
  <c r="F68" i="20" l="1"/>
  <c r="H68" i="20" s="1"/>
  <c r="F67" i="20"/>
  <c r="H67" i="20" s="1"/>
  <c r="F66" i="20"/>
  <c r="H66" i="20" s="1"/>
  <c r="F65" i="20"/>
  <c r="H65" i="20" s="1"/>
  <c r="E64" i="20"/>
  <c r="F64" i="20" s="1"/>
  <c r="H64" i="20" s="1"/>
  <c r="F63" i="20"/>
  <c r="H63" i="20" s="1"/>
  <c r="F62" i="20"/>
  <c r="H62" i="20" s="1"/>
  <c r="F59" i="20"/>
  <c r="H59" i="20" s="1"/>
  <c r="L64" i="20" l="1"/>
  <c r="J64" i="20"/>
  <c r="L59" i="20"/>
  <c r="J59" i="20"/>
  <c r="L65" i="20"/>
  <c r="J65" i="20"/>
  <c r="L62" i="20"/>
  <c r="L66" i="20"/>
  <c r="J66" i="20"/>
  <c r="J62" i="20"/>
  <c r="J63" i="20"/>
  <c r="L63" i="20"/>
  <c r="L67" i="20"/>
  <c r="J67" i="20"/>
  <c r="L68" i="20"/>
  <c r="J68" i="20"/>
  <c r="F56" i="20"/>
  <c r="H56" i="20" s="1"/>
  <c r="F54" i="20"/>
  <c r="H54" i="20" s="1"/>
  <c r="F57" i="20"/>
  <c r="H57" i="20" s="1"/>
  <c r="F60" i="20"/>
  <c r="H60" i="20" s="1"/>
  <c r="F58" i="20"/>
  <c r="H58" i="20" s="1"/>
  <c r="F55" i="20"/>
  <c r="H55" i="20" s="1"/>
  <c r="F235" i="20"/>
  <c r="H235" i="20" s="1"/>
  <c r="L226" i="20"/>
  <c r="J226" i="20"/>
  <c r="F214" i="20"/>
  <c r="H214" i="20" s="1"/>
  <c r="F213" i="20"/>
  <c r="H213" i="20" s="1"/>
  <c r="F212" i="20"/>
  <c r="H212" i="20" s="1"/>
  <c r="F211" i="20"/>
  <c r="H211" i="20" s="1"/>
  <c r="F209" i="20"/>
  <c r="H209" i="20" s="1"/>
  <c r="F208" i="20"/>
  <c r="H208" i="20" s="1"/>
  <c r="F207" i="20"/>
  <c r="H207" i="20" s="1"/>
  <c r="F206" i="20"/>
  <c r="H206" i="20" s="1"/>
  <c r="F193" i="20"/>
  <c r="H193" i="20" s="1"/>
  <c r="F192" i="20"/>
  <c r="H192" i="20" s="1"/>
  <c r="F191" i="20"/>
  <c r="H191" i="20" s="1"/>
  <c r="F190" i="20"/>
  <c r="H190" i="20" s="1"/>
  <c r="F189" i="20"/>
  <c r="H189" i="20" s="1"/>
  <c r="F187" i="20"/>
  <c r="H187" i="20" s="1"/>
  <c r="F186" i="20"/>
  <c r="H186" i="20" s="1"/>
  <c r="F185" i="20"/>
  <c r="H185" i="20" s="1"/>
  <c r="F184" i="20"/>
  <c r="H184" i="20" s="1"/>
  <c r="F182" i="20"/>
  <c r="H182" i="20" s="1"/>
  <c r="F181" i="20"/>
  <c r="H181" i="20" s="1"/>
  <c r="F180" i="20"/>
  <c r="H180" i="20" s="1"/>
  <c r="F179" i="20"/>
  <c r="H179" i="20" s="1"/>
  <c r="F177" i="20"/>
  <c r="H177" i="20" s="1"/>
  <c r="F176" i="20"/>
  <c r="H176" i="20" s="1"/>
  <c r="F175" i="20"/>
  <c r="H175" i="20" s="1"/>
  <c r="F174" i="20"/>
  <c r="H174" i="20" s="1"/>
  <c r="F172" i="20"/>
  <c r="H172" i="20" s="1"/>
  <c r="F171" i="20"/>
  <c r="H171" i="20" s="1"/>
  <c r="F170" i="20"/>
  <c r="H170" i="20" s="1"/>
  <c r="F169" i="20"/>
  <c r="F167" i="20"/>
  <c r="H167" i="20" s="1"/>
  <c r="F165" i="20"/>
  <c r="H165" i="20" s="1"/>
  <c r="F164" i="20"/>
  <c r="H164" i="20" s="1"/>
  <c r="F162" i="20"/>
  <c r="H162" i="20" s="1"/>
  <c r="F161" i="20"/>
  <c r="H161" i="20" s="1"/>
  <c r="F160" i="20"/>
  <c r="H160" i="20" s="1"/>
  <c r="F159" i="20"/>
  <c r="F156" i="20"/>
  <c r="H156" i="20" s="1"/>
  <c r="F155" i="20"/>
  <c r="H155" i="20" s="1"/>
  <c r="F153" i="20"/>
  <c r="H153" i="20" s="1"/>
  <c r="F152" i="20"/>
  <c r="H152" i="20" s="1"/>
  <c r="F151" i="20"/>
  <c r="H151" i="20" s="1"/>
  <c r="F150" i="20"/>
  <c r="H150" i="20" s="1"/>
  <c r="F149" i="20"/>
  <c r="H149" i="20" s="1"/>
  <c r="F148" i="20"/>
  <c r="H148" i="20" s="1"/>
  <c r="F147" i="20"/>
  <c r="H147" i="20" s="1"/>
  <c r="F144" i="20"/>
  <c r="H144" i="20" s="1"/>
  <c r="F143" i="20"/>
  <c r="H143" i="20" s="1"/>
  <c r="F142" i="20"/>
  <c r="H142" i="20" s="1"/>
  <c r="F141" i="20"/>
  <c r="H141" i="20" s="1"/>
  <c r="F140" i="20"/>
  <c r="F137" i="20"/>
  <c r="H137" i="20" s="1"/>
  <c r="F136" i="20"/>
  <c r="H136" i="20" s="1"/>
  <c r="F135" i="20"/>
  <c r="H135" i="20" s="1"/>
  <c r="F131" i="20"/>
  <c r="F128" i="20"/>
  <c r="H128" i="20" s="1"/>
  <c r="F125" i="20"/>
  <c r="H125" i="20" s="1"/>
  <c r="F122" i="20"/>
  <c r="H122" i="20" s="1"/>
  <c r="F119" i="20"/>
  <c r="H119" i="20" s="1"/>
  <c r="F116" i="20"/>
  <c r="H116" i="20" s="1"/>
  <c r="F114" i="20"/>
  <c r="H114" i="20" s="1"/>
  <c r="F113" i="20"/>
  <c r="H113" i="20" s="1"/>
  <c r="F112" i="20"/>
  <c r="F111" i="20"/>
  <c r="H111" i="20" s="1"/>
  <c r="F110" i="20"/>
  <c r="H110" i="20" s="1"/>
  <c r="F109" i="20"/>
  <c r="H109" i="20" s="1"/>
  <c r="F108" i="20"/>
  <c r="F99" i="20"/>
  <c r="H99" i="20" s="1"/>
  <c r="F98" i="20"/>
  <c r="H98" i="20" s="1"/>
  <c r="F97" i="20"/>
  <c r="H97" i="20" s="1"/>
  <c r="F96" i="20"/>
  <c r="H96" i="20" s="1"/>
  <c r="F95" i="20"/>
  <c r="H95" i="20" s="1"/>
  <c r="F94" i="20"/>
  <c r="H94" i="20" s="1"/>
  <c r="F93" i="20"/>
  <c r="H93" i="20" s="1"/>
  <c r="F91" i="20"/>
  <c r="H91" i="20" s="1"/>
  <c r="F90" i="20"/>
  <c r="H90" i="20" s="1"/>
  <c r="F89" i="20"/>
  <c r="H89" i="20" s="1"/>
  <c r="F88" i="20"/>
  <c r="H88" i="20" s="1"/>
  <c r="F87" i="20"/>
  <c r="H87" i="20" s="1"/>
  <c r="F86" i="20"/>
  <c r="F84" i="20"/>
  <c r="H84" i="20" s="1"/>
  <c r="F83" i="20"/>
  <c r="H83" i="20" s="1"/>
  <c r="F82" i="20"/>
  <c r="H82" i="20" s="1"/>
  <c r="F81" i="20"/>
  <c r="H81" i="20" s="1"/>
  <c r="F80" i="20"/>
  <c r="H80" i="20" s="1"/>
  <c r="F79" i="20"/>
  <c r="H79" i="20" s="1"/>
  <c r="F78" i="20"/>
  <c r="F76" i="20"/>
  <c r="H76" i="20" s="1"/>
  <c r="F75" i="20"/>
  <c r="H75" i="20" s="1"/>
  <c r="F74" i="20"/>
  <c r="H74" i="20" s="1"/>
  <c r="F73" i="20"/>
  <c r="H73" i="20" s="1"/>
  <c r="F72" i="20"/>
  <c r="H72" i="20" s="1"/>
  <c r="F71" i="20"/>
  <c r="F45" i="20"/>
  <c r="H45" i="20" s="1"/>
  <c r="F44" i="20"/>
  <c r="H44" i="20" s="1"/>
  <c r="F43" i="20"/>
  <c r="H43" i="20" s="1"/>
  <c r="F42" i="20"/>
  <c r="H42" i="20" s="1"/>
  <c r="F41" i="20"/>
  <c r="H41" i="20" s="1"/>
  <c r="J36" i="20"/>
  <c r="M36" i="20" s="1"/>
  <c r="F35" i="20"/>
  <c r="H35" i="20" s="1"/>
  <c r="J33" i="20"/>
  <c r="M33" i="20" s="1"/>
  <c r="F31" i="20"/>
  <c r="H31" i="20" s="1"/>
  <c r="J29" i="20"/>
  <c r="M29" i="20" s="1"/>
  <c r="J28" i="20"/>
  <c r="M28" i="20" s="1"/>
  <c r="F22" i="20"/>
  <c r="H22" i="20" s="1"/>
  <c r="F21" i="20"/>
  <c r="H21" i="20" s="1"/>
  <c r="J17" i="20"/>
  <c r="M17" i="20" s="1"/>
  <c r="L11" i="20"/>
  <c r="J11" i="20"/>
  <c r="H11" i="20"/>
  <c r="H112" i="20" l="1"/>
  <c r="J78" i="20"/>
  <c r="H78" i="20"/>
  <c r="J108" i="20"/>
  <c r="H108" i="20"/>
  <c r="H131" i="20"/>
  <c r="J140" i="20"/>
  <c r="H140" i="20"/>
  <c r="H228" i="20"/>
  <c r="M228" i="20" s="1"/>
  <c r="J86" i="20"/>
  <c r="H86" i="20"/>
  <c r="J169" i="20"/>
  <c r="H169" i="20"/>
  <c r="H229" i="20"/>
  <c r="M229" i="20" s="1"/>
  <c r="H154" i="20"/>
  <c r="M154" i="20" s="1"/>
  <c r="J71" i="20"/>
  <c r="H71" i="20"/>
  <c r="J159" i="20"/>
  <c r="H159" i="20"/>
  <c r="H230" i="20"/>
  <c r="M230" i="20" s="1"/>
  <c r="J184" i="20"/>
  <c r="J211" i="20"/>
  <c r="M66" i="20"/>
  <c r="L73" i="20"/>
  <c r="J73" i="20"/>
  <c r="J87" i="20"/>
  <c r="L87" i="20"/>
  <c r="J113" i="20"/>
  <c r="L113" i="20"/>
  <c r="L142" i="20"/>
  <c r="J142" i="20"/>
  <c r="L153" i="20"/>
  <c r="J153" i="20"/>
  <c r="L164" i="20"/>
  <c r="L175" i="20"/>
  <c r="J175" i="20"/>
  <c r="L180" i="20"/>
  <c r="J180" i="20"/>
  <c r="J189" i="20"/>
  <c r="L189" i="20"/>
  <c r="L207" i="20"/>
  <c r="J207" i="20"/>
  <c r="L55" i="20"/>
  <c r="J55" i="20"/>
  <c r="L41" i="20"/>
  <c r="L74" i="20"/>
  <c r="J74" i="20"/>
  <c r="J79" i="20"/>
  <c r="L79" i="20"/>
  <c r="J83" i="20"/>
  <c r="L83" i="20"/>
  <c r="L93" i="20"/>
  <c r="L97" i="20"/>
  <c r="J97" i="20"/>
  <c r="L99" i="20"/>
  <c r="J99" i="20"/>
  <c r="L114" i="20"/>
  <c r="J114" i="20"/>
  <c r="L122" i="20"/>
  <c r="J122" i="20"/>
  <c r="L137" i="20"/>
  <c r="J137" i="20"/>
  <c r="L143" i="20"/>
  <c r="J143" i="20"/>
  <c r="L160" i="20"/>
  <c r="J160" i="20"/>
  <c r="L165" i="20"/>
  <c r="J165" i="20"/>
  <c r="L171" i="20"/>
  <c r="J171" i="20"/>
  <c r="L176" i="20"/>
  <c r="J176" i="20"/>
  <c r="J181" i="20"/>
  <c r="L181" i="20"/>
  <c r="J185" i="20"/>
  <c r="L185" i="20"/>
  <c r="L208" i="20"/>
  <c r="J208" i="20"/>
  <c r="L212" i="20"/>
  <c r="J212" i="20"/>
  <c r="M226" i="20"/>
  <c r="L235" i="20"/>
  <c r="J235" i="20"/>
  <c r="L56" i="20"/>
  <c r="J56" i="20"/>
  <c r="M67" i="20"/>
  <c r="J164" i="20"/>
  <c r="L22" i="20"/>
  <c r="J22" i="20"/>
  <c r="L42" i="20"/>
  <c r="J42" i="20"/>
  <c r="L71" i="20"/>
  <c r="L75" i="20"/>
  <c r="J75" i="20"/>
  <c r="L80" i="20"/>
  <c r="J80" i="20"/>
  <c r="L84" i="20"/>
  <c r="J84" i="20"/>
  <c r="L89" i="20"/>
  <c r="J89" i="20"/>
  <c r="L94" i="20"/>
  <c r="J94" i="20"/>
  <c r="L98" i="20"/>
  <c r="J98" i="20"/>
  <c r="L108" i="20"/>
  <c r="L112" i="20"/>
  <c r="J112" i="20"/>
  <c r="L116" i="20"/>
  <c r="J116" i="20"/>
  <c r="L140" i="20"/>
  <c r="L144" i="20"/>
  <c r="J144" i="20"/>
  <c r="L147" i="20"/>
  <c r="L151" i="20"/>
  <c r="J151" i="20"/>
  <c r="L155" i="20"/>
  <c r="J155" i="20"/>
  <c r="J161" i="20"/>
  <c r="L161" i="20"/>
  <c r="L167" i="20"/>
  <c r="J167" i="20"/>
  <c r="L172" i="20"/>
  <c r="J172" i="20"/>
  <c r="J177" i="20"/>
  <c r="L177" i="20"/>
  <c r="L182" i="20"/>
  <c r="J182" i="20"/>
  <c r="L186" i="20"/>
  <c r="J186" i="20"/>
  <c r="L191" i="20"/>
  <c r="J191" i="20"/>
  <c r="L206" i="20"/>
  <c r="J209" i="20"/>
  <c r="L209" i="20"/>
  <c r="L213" i="20"/>
  <c r="J213" i="20"/>
  <c r="J41" i="20"/>
  <c r="M63" i="20"/>
  <c r="M62" i="20"/>
  <c r="J93" i="20"/>
  <c r="M65" i="20"/>
  <c r="M59" i="20"/>
  <c r="L21" i="20"/>
  <c r="L35" i="20"/>
  <c r="J35" i="20"/>
  <c r="L44" i="20"/>
  <c r="J44" i="20"/>
  <c r="L78" i="20"/>
  <c r="L82" i="20"/>
  <c r="J82" i="20"/>
  <c r="J91" i="20"/>
  <c r="L91" i="20"/>
  <c r="L96" i="20"/>
  <c r="J96" i="20"/>
  <c r="L110" i="20"/>
  <c r="J110" i="20"/>
  <c r="L119" i="20"/>
  <c r="J119" i="20"/>
  <c r="L128" i="20"/>
  <c r="J128" i="20"/>
  <c r="L136" i="20"/>
  <c r="J136" i="20"/>
  <c r="L149" i="20"/>
  <c r="J149" i="20"/>
  <c r="L159" i="20"/>
  <c r="L170" i="20"/>
  <c r="J170" i="20"/>
  <c r="L193" i="20"/>
  <c r="J193" i="20"/>
  <c r="L54" i="20"/>
  <c r="J21" i="20"/>
  <c r="J31" i="20"/>
  <c r="L31" i="20"/>
  <c r="L45" i="20"/>
  <c r="J45" i="20"/>
  <c r="L88" i="20"/>
  <c r="J88" i="20"/>
  <c r="L111" i="20"/>
  <c r="J111" i="20"/>
  <c r="L131" i="20"/>
  <c r="J131" i="20"/>
  <c r="L150" i="20"/>
  <c r="J150" i="20"/>
  <c r="L190" i="20"/>
  <c r="J190" i="20"/>
  <c r="L58" i="20"/>
  <c r="J58" i="20"/>
  <c r="L60" i="20"/>
  <c r="J60" i="20"/>
  <c r="L43" i="20"/>
  <c r="J43" i="20"/>
  <c r="L72" i="20"/>
  <c r="J72" i="20"/>
  <c r="L76" i="20"/>
  <c r="J76" i="20"/>
  <c r="L81" i="20"/>
  <c r="J81" i="20"/>
  <c r="L86" i="20"/>
  <c r="L90" i="20"/>
  <c r="J90" i="20"/>
  <c r="L95" i="20"/>
  <c r="J95" i="20"/>
  <c r="L109" i="20"/>
  <c r="J109" i="20"/>
  <c r="J125" i="20"/>
  <c r="L125" i="20"/>
  <c r="L135" i="20"/>
  <c r="J135" i="20"/>
  <c r="J141" i="20"/>
  <c r="L141" i="20"/>
  <c r="L148" i="20"/>
  <c r="J148" i="20"/>
  <c r="L152" i="20"/>
  <c r="J152" i="20"/>
  <c r="L156" i="20"/>
  <c r="J156" i="20"/>
  <c r="L162" i="20"/>
  <c r="J162" i="20"/>
  <c r="L169" i="20"/>
  <c r="L174" i="20"/>
  <c r="L179" i="20"/>
  <c r="J179" i="20"/>
  <c r="L184" i="20"/>
  <c r="L187" i="20"/>
  <c r="J187" i="20"/>
  <c r="L192" i="20"/>
  <c r="J192" i="20"/>
  <c r="J206" i="20"/>
  <c r="L211" i="20"/>
  <c r="L214" i="20"/>
  <c r="J214" i="20"/>
  <c r="L57" i="20"/>
  <c r="J57" i="20"/>
  <c r="J174" i="20"/>
  <c r="M68" i="20"/>
  <c r="J147" i="20"/>
  <c r="J54" i="20"/>
  <c r="M64" i="20"/>
  <c r="F50" i="20"/>
  <c r="H50" i="20" s="1"/>
  <c r="F105" i="20"/>
  <c r="H105" i="20" s="1"/>
  <c r="F195" i="20"/>
  <c r="H195" i="20" s="1"/>
  <c r="M11" i="20"/>
  <c r="F106" i="20"/>
  <c r="H106" i="20" s="1"/>
  <c r="F133" i="20"/>
  <c r="H133" i="20" s="1"/>
  <c r="F236" i="20"/>
  <c r="H236" i="20" s="1"/>
  <c r="F48" i="20"/>
  <c r="H48" i="20" s="1"/>
  <c r="F121" i="20"/>
  <c r="H121" i="20" s="1"/>
  <c r="F49" i="20"/>
  <c r="H49" i="20" s="1"/>
  <c r="F194" i="20"/>
  <c r="H194" i="20" s="1"/>
  <c r="F104" i="20"/>
  <c r="H104" i="20" s="1"/>
  <c r="F204" i="20"/>
  <c r="H204" i="20" s="1"/>
  <c r="F103" i="20"/>
  <c r="H103" i="20" s="1"/>
  <c r="F100" i="20"/>
  <c r="H100" i="20" s="1"/>
  <c r="F101" i="20"/>
  <c r="H101" i="20" s="1"/>
  <c r="F102" i="20"/>
  <c r="H102" i="20" s="1"/>
  <c r="F118" i="20"/>
  <c r="H118" i="20" s="1"/>
  <c r="F117" i="20"/>
  <c r="F130" i="20"/>
  <c r="H130" i="20" s="1"/>
  <c r="F129" i="20"/>
  <c r="H129" i="20" s="1"/>
  <c r="F127" i="20"/>
  <c r="H127" i="20" s="1"/>
  <c r="F123" i="20"/>
  <c r="H123" i="20" s="1"/>
  <c r="F124" i="20"/>
  <c r="H124" i="20" s="1"/>
  <c r="F51" i="20"/>
  <c r="H51" i="20" s="1"/>
  <c r="F47" i="20"/>
  <c r="H47" i="20" s="1"/>
  <c r="F46" i="20"/>
  <c r="H46" i="20" s="1"/>
  <c r="F52" i="20"/>
  <c r="H52" i="20" s="1"/>
  <c r="M73" i="20" l="1"/>
  <c r="M71" i="20"/>
  <c r="M143" i="20"/>
  <c r="J117" i="20"/>
  <c r="H117" i="20"/>
  <c r="M55" i="20"/>
  <c r="M84" i="20"/>
  <c r="J194" i="20"/>
  <c r="M135" i="20"/>
  <c r="M109" i="20"/>
  <c r="M159" i="20"/>
  <c r="M96" i="20"/>
  <c r="M78" i="20"/>
  <c r="M167" i="20"/>
  <c r="M140" i="20"/>
  <c r="M212" i="20"/>
  <c r="M99" i="20"/>
  <c r="M97" i="20"/>
  <c r="M189" i="20"/>
  <c r="M175" i="20"/>
  <c r="M142" i="20"/>
  <c r="M87" i="20"/>
  <c r="M184" i="20"/>
  <c r="M152" i="20"/>
  <c r="M141" i="20"/>
  <c r="M76" i="20"/>
  <c r="M45" i="20"/>
  <c r="M128" i="20"/>
  <c r="M186" i="20"/>
  <c r="M22" i="20"/>
  <c r="M90" i="20"/>
  <c r="M83" i="20"/>
  <c r="M235" i="20"/>
  <c r="M171" i="20"/>
  <c r="L51" i="20"/>
  <c r="J51" i="20"/>
  <c r="L129" i="20"/>
  <c r="J129" i="20"/>
  <c r="L124" i="20"/>
  <c r="J124" i="20"/>
  <c r="J101" i="20"/>
  <c r="L101" i="20"/>
  <c r="L104" i="20"/>
  <c r="J104" i="20"/>
  <c r="L236" i="20"/>
  <c r="J236" i="20"/>
  <c r="L195" i="20"/>
  <c r="J195" i="20"/>
  <c r="M174" i="20"/>
  <c r="M95" i="20"/>
  <c r="M88" i="20"/>
  <c r="M54" i="20"/>
  <c r="M172" i="20"/>
  <c r="M151" i="20"/>
  <c r="M116" i="20"/>
  <c r="M176" i="20"/>
  <c r="M41" i="20"/>
  <c r="M180" i="20"/>
  <c r="M153" i="20"/>
  <c r="L46" i="20"/>
  <c r="J46" i="20"/>
  <c r="L123" i="20"/>
  <c r="L100" i="20"/>
  <c r="J100" i="20"/>
  <c r="L194" i="20"/>
  <c r="L48" i="20"/>
  <c r="J48" i="20"/>
  <c r="J133" i="20"/>
  <c r="L133" i="20"/>
  <c r="J105" i="20"/>
  <c r="L105" i="20"/>
  <c r="M187" i="20"/>
  <c r="M162" i="20"/>
  <c r="M125" i="20"/>
  <c r="M86" i="20"/>
  <c r="M43" i="20"/>
  <c r="M60" i="20"/>
  <c r="M190" i="20"/>
  <c r="M111" i="20"/>
  <c r="M31" i="20"/>
  <c r="M170" i="20"/>
  <c r="M110" i="20"/>
  <c r="M91" i="20"/>
  <c r="M82" i="20"/>
  <c r="M35" i="20"/>
  <c r="M206" i="20"/>
  <c r="M161" i="20"/>
  <c r="M155" i="20"/>
  <c r="M144" i="20"/>
  <c r="J123" i="20"/>
  <c r="M94" i="20"/>
  <c r="M75" i="20"/>
  <c r="M185" i="20"/>
  <c r="M160" i="20"/>
  <c r="M122" i="20"/>
  <c r="M93" i="20"/>
  <c r="M164" i="20"/>
  <c r="M113" i="20"/>
  <c r="L102" i="20"/>
  <c r="J102" i="20"/>
  <c r="L204" i="20"/>
  <c r="J204" i="20"/>
  <c r="M21" i="20"/>
  <c r="L52" i="20"/>
  <c r="J52" i="20"/>
  <c r="L130" i="20"/>
  <c r="J130" i="20"/>
  <c r="J121" i="20"/>
  <c r="L121" i="20"/>
  <c r="M214" i="20"/>
  <c r="M156" i="20"/>
  <c r="M81" i="20"/>
  <c r="M150" i="20"/>
  <c r="M136" i="20"/>
  <c r="M213" i="20"/>
  <c r="M191" i="20"/>
  <c r="M177" i="20"/>
  <c r="M108" i="20"/>
  <c r="M89" i="20"/>
  <c r="M181" i="20"/>
  <c r="M114" i="20"/>
  <c r="L117" i="20"/>
  <c r="L47" i="20"/>
  <c r="J47" i="20"/>
  <c r="L127" i="20"/>
  <c r="J127" i="20"/>
  <c r="L118" i="20"/>
  <c r="J118" i="20"/>
  <c r="L103" i="20"/>
  <c r="J103" i="20"/>
  <c r="L49" i="20"/>
  <c r="J49" i="20"/>
  <c r="L106" i="20"/>
  <c r="J106" i="20"/>
  <c r="L50" i="20"/>
  <c r="J50" i="20"/>
  <c r="M57" i="20"/>
  <c r="M211" i="20"/>
  <c r="M192" i="20"/>
  <c r="M179" i="20"/>
  <c r="M169" i="20"/>
  <c r="M148" i="20"/>
  <c r="M72" i="20"/>
  <c r="M58" i="20"/>
  <c r="M131" i="20"/>
  <c r="M193" i="20"/>
  <c r="M149" i="20"/>
  <c r="M119" i="20"/>
  <c r="M44" i="20"/>
  <c r="M209" i="20"/>
  <c r="M182" i="20"/>
  <c r="M147" i="20"/>
  <c r="M112" i="20"/>
  <c r="M98" i="20"/>
  <c r="M80" i="20"/>
  <c r="M42" i="20"/>
  <c r="M56" i="20"/>
  <c r="M208" i="20"/>
  <c r="M165" i="20"/>
  <c r="M137" i="20"/>
  <c r="M79" i="20"/>
  <c r="M74" i="20"/>
  <c r="M207" i="20"/>
  <c r="M129" i="20" l="1"/>
  <c r="M102" i="20"/>
  <c r="M123" i="20"/>
  <c r="M204" i="20"/>
  <c r="M118" i="20"/>
  <c r="M103" i="20"/>
  <c r="M48" i="20"/>
  <c r="M124" i="20"/>
  <c r="M47" i="20"/>
  <c r="M52" i="20"/>
  <c r="M105" i="20"/>
  <c r="M133" i="20"/>
  <c r="M101" i="20"/>
  <c r="M49" i="20"/>
  <c r="M100" i="20"/>
  <c r="M50" i="20"/>
  <c r="M106" i="20"/>
  <c r="M127" i="20"/>
  <c r="M117" i="20"/>
  <c r="M121" i="20"/>
  <c r="M130" i="20"/>
  <c r="M194" i="20"/>
  <c r="M46" i="20"/>
  <c r="M195" i="20"/>
  <c r="M236" i="20"/>
  <c r="M104" i="20"/>
  <c r="M51" i="20"/>
  <c r="J237" i="20" l="1"/>
  <c r="M245" i="20" s="1"/>
  <c r="H237" i="20"/>
  <c r="M238" i="20" s="1"/>
  <c r="L237" i="20" l="1"/>
  <c r="M237" i="20" s="1"/>
  <c r="M239" i="20" l="1"/>
  <c r="M240" i="20" s="1"/>
  <c r="M241" i="20" s="1"/>
  <c r="M242" i="20" l="1"/>
  <c r="M243" i="20" s="1"/>
  <c r="M244" i="20" l="1"/>
  <c r="M246" i="20" s="1"/>
  <c r="M247" i="20" l="1"/>
  <c r="M248" i="20" s="1"/>
  <c r="K5" i="20" s="1"/>
</calcChain>
</file>

<file path=xl/sharedStrings.xml><?xml version="1.0" encoding="utf-8"?>
<sst xmlns="http://schemas.openxmlformats.org/spreadsheetml/2006/main" count="483" uniqueCount="178">
  <si>
    <t>სამუშაოების დასახელება</t>
  </si>
  <si>
    <t>განზ</t>
  </si>
  <si>
    <t>რაოდენობა</t>
  </si>
  <si>
    <t>ხელფასი</t>
  </si>
  <si>
    <t>ჯამი</t>
  </si>
  <si>
    <t>ტნ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</si>
  <si>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</si>
  <si>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</si>
  <si>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</si>
  <si>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</si>
  <si>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</si>
  <si>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>სულ ჯამი</t>
  </si>
  <si>
    <t>გაუთვალისწინებელი ხარჯები</t>
  </si>
  <si>
    <t xml:space="preserve">სახარჯთაღრიცხვო  ღირ-ბა              </t>
  </si>
  <si>
    <t>ცალი</t>
  </si>
  <si>
    <t>კომპლ</t>
  </si>
  <si>
    <t>მასალები</t>
  </si>
  <si>
    <t>სხვა მასალები</t>
  </si>
  <si>
    <t>მ³</t>
  </si>
  <si>
    <t xml:space="preserve">ერთ ფასი </t>
  </si>
  <si>
    <t xml:space="preserve">მანქანა-მექანიზმები </t>
  </si>
  <si>
    <t>ნორმატიული რესურსი</t>
  </si>
  <si>
    <t>პროექტ</t>
  </si>
  <si>
    <t xml:space="preserve">სხვა მასალები   </t>
  </si>
  <si>
    <t>გრძ.მ.</t>
  </si>
  <si>
    <t>მანქანები</t>
  </si>
  <si>
    <t>მ²</t>
  </si>
  <si>
    <t xml:space="preserve">სხვა მასალები  </t>
  </si>
  <si>
    <t>საპენსიო დანარიცხი</t>
  </si>
  <si>
    <t>დღგ</t>
  </si>
  <si>
    <t>N</t>
  </si>
  <si>
    <t>გრძ.მ</t>
  </si>
  <si>
    <t>შრომის დანახარჯები</t>
  </si>
  <si>
    <t xml:space="preserve">ფითხი   </t>
  </si>
  <si>
    <t xml:space="preserve">ზუმფარა     </t>
  </si>
  <si>
    <t>სამღებრო  წებვადი ლენტი (ქაღალდის სკოჩი)  50.0მ</t>
  </si>
  <si>
    <t xml:space="preserve">სამღებრო კუთხოვანა  </t>
  </si>
  <si>
    <t xml:space="preserve">ფუგა     </t>
  </si>
  <si>
    <t>კომპ</t>
  </si>
  <si>
    <t>იატაკები</t>
  </si>
  <si>
    <t>ტიხრები და შიდა კედლები</t>
  </si>
  <si>
    <t>ჭერები</t>
  </si>
  <si>
    <t>სამღებრო სამუშაოები</t>
  </si>
  <si>
    <t>საიზოლაციო მასალა  ქვაბამბა 50 მმ</t>
  </si>
  <si>
    <t>70მმ  პროფილები დგარის CW 75*0,5 მმ, მიმმართვ. UW75*0,5; სწრაფმონტირებადი რახნები TN25 და TN35, გამჭედი დუბელი და სხვა მასალები 1მ² ტიხარზე</t>
  </si>
  <si>
    <t>70მმ პროფილები დგარის CW 75*0,5 მმ, მიმმართვ. UW75*0,5; სწრაფმონტირებადი რახნები TN25 და TN35, გამჭედი დუბელი და სხვა მასალები 1მ² ტიხარზე</t>
  </si>
  <si>
    <t>50მმ პროფილები დგარის CD 75*0,5 მმ, მიმმართვ. UD75*0,5; სწრაფმონტირებადი რახნები TN25 და TN35, გამჭედი დუბელი და სხვა მასალები 1მ² ტიხარზე</t>
  </si>
  <si>
    <t xml:space="preserve">წებოცემენტი   </t>
  </si>
  <si>
    <t>ფილების სამონტაჟო დეტალები პლასტიკატის</t>
  </si>
  <si>
    <t>კაფელის მოწყობა კედლებზე სველ წერტილებში</t>
  </si>
  <si>
    <t>ორკომპონენტიანი ჰიდროსაიზოლაციო მასალა</t>
  </si>
  <si>
    <t>სამონტაჟო მაკომპლექტებელი პლასტმასის</t>
  </si>
  <si>
    <t xml:space="preserve">ფუგა   </t>
  </si>
  <si>
    <t xml:space="preserve">არმსტრონგის შეკიდული ჭერის მოწყობა </t>
  </si>
  <si>
    <t xml:space="preserve">სამღებრო ბადე ლენტა  </t>
  </si>
  <si>
    <t>ფასონური ნაწილები</t>
  </si>
  <si>
    <t>სამონტაჟო ქაფი 800-1000გრ</t>
  </si>
  <si>
    <t xml:space="preserve">ობიექტი: ქ. ქუთაისი </t>
  </si>
  <si>
    <t xml:space="preserve">ჩასატარებელი სამუშაოების ხარჯთაღრიცხვა </t>
  </si>
  <si>
    <t xml:space="preserve"> სადემონტაჟო სამუშაოები </t>
  </si>
  <si>
    <t xml:space="preserve">სველ წერტილებში ამორტიზირებული გამწოვი ვენტილატორების  დემონტაჟი  </t>
  </si>
  <si>
    <t xml:space="preserve">ტუალეტებში და სანიტარულ ოთახებში ამორტიზებული უნიტაზის და ჩასარეცხის  დემონტაჟი  </t>
  </si>
  <si>
    <t>სამშენებლო ნაგვის შეგროვება  და დემონტირებული კონსტრუქციების გამოტანა შენობიდან  და დატვირთვა ა/მანქანაზე</t>
  </si>
  <si>
    <t xml:space="preserve">სამშენებლო ნაგვის  გატანა ნაგავსაყრელზე 20 კმ-მდე მანძილზე </t>
  </si>
  <si>
    <t>სამუშაოების დასრულების შემდეგ ფართის დასუფთავება</t>
  </si>
  <si>
    <t xml:space="preserve"> სამონტაჟო სამუშაოები</t>
  </si>
  <si>
    <t>ელ როზეტების დემონტაჟი</t>
  </si>
  <si>
    <t>ელ ჩამრთველების დემონტაჟი</t>
  </si>
  <si>
    <t xml:space="preserve">ელგაყვანილობის სადენების ჩახსნა და დემონტაჟი, (სხვადასხვა კვეთის) </t>
  </si>
  <si>
    <t xml:space="preserve">სუსტი დენების ამორტიზირებული სადენების ჩახსნა და დემონტაჟი, </t>
  </si>
  <si>
    <t>ჭერზე  სახანძრო (კვამლის, თბური, კომბინირებული)  დეტექტორების დემონტაჟი</t>
  </si>
  <si>
    <t xml:space="preserve">სველ წერტილებში ტრაპების  დემონტაჟი  </t>
  </si>
  <si>
    <t>სველ წერტილებში   კაფელის ფილების მოხსნა</t>
  </si>
  <si>
    <t>თაბაშირ/მუყაოს ტიხრების დემონტაჟი</t>
  </si>
  <si>
    <t>კედლების და ტიხრების დამუშავება და შეღებვა სილიკონური რეცხვადი ანტიბაქტერიული წყალემულსიური  საღებავით</t>
  </si>
  <si>
    <t>6. სანტექნიკური სამუშაოები</t>
  </si>
  <si>
    <t>უნიტაზის მონტაჟი ჩამრეცხი ავზით ( გოფრით, დრეკადი შლანგით,არკოს ვენტილით) სან/კვანძებში</t>
  </si>
  <si>
    <t>დ 50 მმ.  ტრაპის მონტაჟი ახალ სან/კვანძში, სანიტარულ და ნარჩენების ოთახებში</t>
  </si>
  <si>
    <t>ტრაპი   დ50მმ</t>
  </si>
  <si>
    <t>კანალიზაციის დ 50 მმ. მილების მონტაჟი  ფასონური დელატებით (მათ შორის დიალეზის დარბაზში 3 წერტილი)</t>
  </si>
  <si>
    <t>კანალიზაციის პლასტმასის მილის  დ50მმ</t>
  </si>
  <si>
    <t>კანალიზაციის დ 100 მმ. მილების მონტაჟი  ფასონური დელატებით</t>
  </si>
  <si>
    <t>კანალიზაციის პლასტმასის მილის  დ110მმ</t>
  </si>
  <si>
    <t>პლასტმასის მუხლი დ100 მმ</t>
  </si>
  <si>
    <t>პლასტმასის მუხლი დ50 მმ</t>
  </si>
  <si>
    <t>პლასტმასის სამაგრი დ100</t>
  </si>
  <si>
    <t>პლასტმასის სამაგრი დ50</t>
  </si>
  <si>
    <t>წყალგაყვანილობის დ 20 მმ. (ცივი და ცხელი წყლის მილების მონტაჟი)  ფასონური დეტალებით</t>
  </si>
  <si>
    <t>გრ.მ</t>
  </si>
  <si>
    <t xml:space="preserve">პოლიპროპილენის  დ20მმ     </t>
  </si>
  <si>
    <t>წყალგაყვანილობის დ 25 მმ. (ცივი და ცხელი წყლის მილების მონტაჟი) ფასონური დელატებით</t>
  </si>
  <si>
    <t>ლ</t>
  </si>
  <si>
    <t xml:space="preserve">პოლიპროპილენის  დ25მმ  ცივი და ცხელი წყლის  </t>
  </si>
  <si>
    <t>პლასტმასის სამკაპი  დ25/25</t>
  </si>
  <si>
    <t>პლასტმასის სამკაპი  დ25/20</t>
  </si>
  <si>
    <t>პლასტმასის სამკაპი  დ20/20</t>
  </si>
  <si>
    <t>პლასტმასის მუხლი დ25</t>
  </si>
  <si>
    <t>პლასტმასის მუხლი დ20</t>
  </si>
  <si>
    <t>პლასტმასის გადამყვანი  დ25/20</t>
  </si>
  <si>
    <t>ვენტილი დ25</t>
  </si>
  <si>
    <t>ვენტილი დ20</t>
  </si>
  <si>
    <t>7. ელ. სამონტაჟო სამუშაოები</t>
  </si>
  <si>
    <t>LED სანათი   600x600 მმ  მონტაჟი  არმსტრონგის ჭერის</t>
  </si>
  <si>
    <t>ელექტრო როზეტი ორპოლუსიანი დამიწების კონტაქტით, სამონტაჟო კოლოფებით</t>
  </si>
  <si>
    <t>ჩამრთველი ერთკლავიშა, სამონტაჟო კოლოფებით</t>
  </si>
  <si>
    <t>ჩამრთველი ორთკლავიშა, სამონტაჟო კოლოფებით</t>
  </si>
  <si>
    <t>სპილენძის ძარღვიანი კაბელი, ორმაგი არაალებადი იზოლაციის, კვეთით 3X1,5 მმ² გოფრირებულ მილში გატარებით</t>
  </si>
  <si>
    <t>იგივე 3X2,5 მმ²  გოფრირებულ მილში გატარებით</t>
  </si>
  <si>
    <t>სპილენძის ძარღვიანი კაბელი, ორმაგი არაალებადი იზოლაციის, კვეთით 5X10 მმ² გოფრირებულ მილში გატარებით</t>
  </si>
  <si>
    <t>ელექტრო გამანაწილებლი კოლოფები</t>
  </si>
  <si>
    <t>გოფრირებული არაალებადი პლასტმასის მილები</t>
  </si>
  <si>
    <t>სხვა დამხმარე მასალები და ხარჯები</t>
  </si>
  <si>
    <t>ხელსაბანი ნიჟარის მონტაჟი, არკოს კრანებით,  შემრევით, დრეკადი მილებით, სიფონით  კომპლექტში</t>
  </si>
  <si>
    <t>საშხაპე ქვედის მონტაჟი სან/კვანძებში</t>
  </si>
  <si>
    <t xml:space="preserve">არმსტრონგის შეკიდული ჭერის  დემონტაჟი                    </t>
  </si>
  <si>
    <t xml:space="preserve">სამშენებლო მასალების დაცლა, დასაწყობება, ატანა სამუშაო ადგილზე </t>
  </si>
  <si>
    <t>ვენტილაციისა და გათბობა-გაგრილების სისტემის სხვადასხვა კვეთის ცხაურებისა და დიფუზორების დემონტაჟი შეკიდული ჭერიდან</t>
  </si>
  <si>
    <t xml:space="preserve">კედლებზე და ტიხრებზე 25 სიგანის დამცავი ბამპერების მოხსნა  </t>
  </si>
  <si>
    <t>მეტალოპლასტმასის ფანჯრების დაზიანებული 25 სმ-მდე სიგანის რაფების მოხსნა  (5ცალი)</t>
  </si>
  <si>
    <t xml:space="preserve">სველ წერტილებში კერამიკული ფილების იატაკის საფარის მოხსნა </t>
  </si>
  <si>
    <t>მდფ-ის კარის ბლოკების დემონტაჟი:   ერთფრთიანი   (1.05X2.15)მ -14 ცალი, ორფრთიანი - (1.25X2.15)მ - 14 ცალი</t>
  </si>
  <si>
    <t>სველ წერტილებში  ხელსაბანის  და ჩამრეცხი  ნიჟარების  დემონტაჟი  შემრევთან ერთად</t>
  </si>
  <si>
    <t>ამორტიზებული საშხაპე ქვედის დემონტაჟი შემრევთან ერთად</t>
  </si>
  <si>
    <t>დ=100მმ და დ=50მმ კანალიზაციის მილგაყვანილობის დემონტაჟი</t>
  </si>
  <si>
    <t>დ=20მმ და დ=25მმ ცივი და ცხელი მილგაყვანილობის დემონტაჟი</t>
  </si>
  <si>
    <t>ჰიდრიოზოლაციის მოწყობა ორკომპონენტიანი ჰიდროსაიზოლაციო მასალით  სველ წერტილებში</t>
  </si>
  <si>
    <t xml:space="preserve">არმსტრონგის შეკიდული ჭერში არმსტრონგის (60X60)სმ სანათების დემონტაჟი                      </t>
  </si>
  <si>
    <t xml:space="preserve">ნესგამძლე თაბაშირ მუყაოს ტიხრის მოწყობა იზოლაციით,  </t>
  </si>
  <si>
    <t xml:space="preserve">კომბინირებული თაბაშირ მუყაოს ტიხრის მოწყობა იზოლაციით,  </t>
  </si>
  <si>
    <t>კედლების  შემოსვა  თაბაშირ მუყაოს   ფილებით კოლონები და კედლებზე ადგილ-ადგილ აღდგენა</t>
  </si>
  <si>
    <t>კარები და ვიტრაჟები</t>
  </si>
  <si>
    <t>ფანჯრის რაფის მოწყობა  სიგანით 25 სმ-მდე</t>
  </si>
  <si>
    <t xml:space="preserve">ელ. კარადის  10 ადგილიანი მონტაჟი (ავტომატებით კომპლექტში) </t>
  </si>
  <si>
    <t xml:space="preserve">სანიტარულ და ჩასარეცხის ოთახებში (60x60.)სმ, უჟანგავი ლითონის ნიჟარების მონტაჟი  არკოს კრანებით,  შემრევით, დრეკადი მილებით, სიფონით  კომპლექტში </t>
  </si>
  <si>
    <r>
      <t>თაბ.მუყ. ფილა  ნესტგამძლე სისქე 12.5მმ   (28.0მ²</t>
    </r>
    <r>
      <rPr>
        <sz val="8.5"/>
        <rFont val="Sylfaen"/>
        <family val="1"/>
      </rPr>
      <t>)</t>
    </r>
  </si>
  <si>
    <t>პლასტმასის სამკაპი   90°        დ100/100 მმ</t>
  </si>
  <si>
    <t>პლასტმასის სამკაპი   90°       დ100/50 მმ</t>
  </si>
  <si>
    <t>პლასტმასის სამკაპი   90°        დ50/50 მმ</t>
  </si>
  <si>
    <t>პლასტმასის სამკაპი   45°       დ50/50 მმ</t>
  </si>
  <si>
    <t>ალუმინის  ვიტრაჟის მონტაჟი (3.0x2.7)მ</t>
  </si>
  <si>
    <t xml:space="preserve">სან/კვანძებში შეკიდული ჭერში ჩაფლული  ჰერმეტული სანათების დემონტაჟი                      </t>
  </si>
  <si>
    <t xml:space="preserve">თაბაშირ მუყაოს ტიხრის მოწყობა იზოლაციით, </t>
  </si>
  <si>
    <t xml:space="preserve">იატაკზე კერამოგრანიტის 7 სმ  პლინტუსების მოწყობა   </t>
  </si>
  <si>
    <t>I. III სართული კარდიოლოგიური განყოფილების ფლიგელი</t>
  </si>
  <si>
    <t>ქ. ქუთაისი,  III სართული  კარდიოლოგიური განყოფილების  ფლიგელებში</t>
  </si>
  <si>
    <t xml:space="preserve">იატაკზე მეთლახის  ფილების დაგება სველ წერტილებში ზომით 45x45 სმ  </t>
  </si>
  <si>
    <t xml:space="preserve">იატაკზე კერამოგრანიტის ფილების დაგება  ზომით 45x45 სმ ან 60x60 სმ    </t>
  </si>
  <si>
    <t>იატაკზე არსებული ვინილის საფარის  მოხსნა  პლინტუსების ჩათვლით  (414.67მ²x1.15)</t>
  </si>
  <si>
    <t>კაფელის მოწყობა კედლებზე ფართუკები ხელსაბანებთან (6 ცალი)</t>
  </si>
  <si>
    <t>ფოტოსურათი</t>
  </si>
  <si>
    <t xml:space="preserve">მეთლახის ფილა  ზომით 45x45 სმ (ფერი, ხარისხი და ფაქტურა, დამკვეთთან შეთანხმებით)     </t>
  </si>
  <si>
    <t xml:space="preserve">კერამოგრანიტის ფილა  ზომით 45x45 სმ ან 60x60 სმ (ფერი, ხარისხი და ფაქტურა, დამკვეთთან შეთანხმებით)        </t>
  </si>
  <si>
    <t>კერამოგრანიტის ფილა  ზომით 45x45 სმ ან 60x60 სმ (ფერი, ხარისხი და ფაქტურა, დამკვეთთან შეთანხმებით)</t>
  </si>
  <si>
    <t xml:space="preserve">კერამიკული ფილა კაფელი (ზომებით  60x120 სმ გლუვი ზედაპირით, ღია ტონალობაში (ფერი, ხარისხი და ფაქტურა, დამკვეთთან შეთანხმებით)    </t>
  </si>
  <si>
    <t xml:space="preserve">კერამიკული ფილა კაფელი (ზომებით 20x60 სმ ან  30x90 სმ  გლუვი ზედაპირით, ღია ტონალობაში (ფერი, ხარისხი და ფაქტურა, დამკვეთთან შეთანხმებით)    </t>
  </si>
  <si>
    <r>
      <t>წებოცემენტი  ,</t>
    </r>
    <r>
      <rPr>
        <b/>
        <sz val="10"/>
        <rFont val="Sylfaen"/>
        <family val="1"/>
      </rPr>
      <t xml:space="preserve"> შესატყვისი მოთხოვნილი ფილების შეაბამისად    </t>
    </r>
  </si>
  <si>
    <r>
      <t xml:space="preserve">წებოცემენტი, </t>
    </r>
    <r>
      <rPr>
        <b/>
        <sz val="10"/>
        <rFont val="Sylfaen"/>
        <family val="1"/>
      </rPr>
      <t xml:space="preserve">შესატყვისი მოთხოვნილი ფილების შეაბამისად      </t>
    </r>
  </si>
  <si>
    <r>
      <t xml:space="preserve">წებოცემენტი, </t>
    </r>
    <r>
      <rPr>
        <b/>
        <sz val="10"/>
        <rFont val="Sylfaen"/>
        <family val="1"/>
      </rPr>
      <t xml:space="preserve">შესატყვისი მოთხოვნილი ფილების შეაბამისად   </t>
    </r>
    <r>
      <rPr>
        <sz val="10"/>
        <rFont val="Sylfaen"/>
        <family val="1"/>
      </rPr>
      <t xml:space="preserve">  </t>
    </r>
  </si>
  <si>
    <r>
      <t xml:space="preserve">თაბ.მუყ. ფილა  ჩვეულებრივი სისქე 12.5მმ   , </t>
    </r>
    <r>
      <rPr>
        <b/>
        <sz val="10"/>
        <rFont val="Sylfaen"/>
        <family val="1"/>
      </rPr>
      <t>უვნებლობის სერთიფიკატის მქონე, სასურველია იყოს ბრენდირებული</t>
    </r>
  </si>
  <si>
    <r>
      <t>თაბ.მუყ. ფილა  ჩვეულებრივი სისქე 12.5მმ  ,</t>
    </r>
    <r>
      <rPr>
        <b/>
        <sz val="10"/>
        <rFont val="Sylfaen"/>
        <family val="1"/>
      </rPr>
      <t xml:space="preserve"> უვნებლობის სერთიფიკატის მქონე, სასურველია იყოს ბრენდირებული</t>
    </r>
  </si>
  <si>
    <r>
      <t xml:space="preserve">თაბ.მუყ. ფილა  ნესტგამძლე სისქე 12.5მმ  , </t>
    </r>
    <r>
      <rPr>
        <b/>
        <sz val="10"/>
        <rFont val="Sylfaen"/>
        <family val="1"/>
      </rPr>
      <t>მწვანე ფილა, უვნებლობის სერთიფიკატის მქონე, სასურველია იყოს ბრენდირებული</t>
    </r>
  </si>
  <si>
    <r>
      <t xml:space="preserve">თაბ.მუყ. ფილა  ნესტგამძლე სისქე 12.5მმ  , </t>
    </r>
    <r>
      <rPr>
        <b/>
        <sz val="10"/>
        <rFont val="Sylfaen"/>
        <family val="1"/>
      </rPr>
      <t>უვნებლობის სერთიფიკატის მქონე, სასურველია იყოს ბრენდირებული</t>
    </r>
  </si>
  <si>
    <r>
      <t xml:space="preserve">თაბ.მუყ. ფილა  ჩვეულებრივი სისქე 12.5მმ   (49.0მ²) </t>
    </r>
    <r>
      <rPr>
        <b/>
        <sz val="10"/>
        <rFont val="Sylfaen"/>
        <family val="1"/>
      </rPr>
      <t xml:space="preserve"> ,უვნებლობის სერთიფიკატის მქონე, სასურველია იყოს ბრენდირებული</t>
    </r>
  </si>
  <si>
    <t xml:space="preserve">ერთფრთიანი საპალატე კარის ბლოკის მონტაჟი:    (0.90 X 2.15)მ -17ც. </t>
  </si>
  <si>
    <r>
      <t xml:space="preserve">MDF-ის ერთფრთიანი საპალატე კარის ბლოკი (0.90 X 2.15)მ -17ც.  </t>
    </r>
    <r>
      <rPr>
        <b/>
        <sz val="10"/>
        <rFont val="Sylfaen"/>
        <family val="1"/>
      </rPr>
      <t>შეღებილი, ანათლის გარეშე</t>
    </r>
  </si>
  <si>
    <t xml:space="preserve">ორფრთიანი საპალატე კარის ბლოკის მონტაჟი:    (1.30 X 2.15)მ -8ც. </t>
  </si>
  <si>
    <r>
      <t xml:space="preserve">MDF-ის ორფრთიანი საპალატე კარის ბლოკი (1.30 X 2.15)მ -8ც. </t>
    </r>
    <r>
      <rPr>
        <b/>
        <sz val="10"/>
        <rFont val="Sylfaen"/>
        <family val="1"/>
      </rPr>
      <t>შეღებილი, ანათლის გარეშე</t>
    </r>
  </si>
  <si>
    <r>
      <t>ალუმინის  ვიტრაჟი   (3.0x2.7)მ ,</t>
    </r>
    <r>
      <rPr>
        <b/>
        <sz val="10"/>
        <rFont val="Sylfaen"/>
        <family val="1"/>
      </rPr>
      <t xml:space="preserve"> ფერი შეთანხმდეს დამკვეთთან </t>
    </r>
  </si>
  <si>
    <r>
      <t xml:space="preserve">ფანჯრის რაფა   სიგანით 25 სმ  , </t>
    </r>
    <r>
      <rPr>
        <b/>
        <sz val="10"/>
        <rFont val="Sylfaen"/>
        <family val="1"/>
      </rPr>
      <t>მეტალოპლასტმასის</t>
    </r>
  </si>
  <si>
    <r>
      <t>არმსტრონგის ჭერის  სქელკედლიანი კარკასი დეტალებით, საკიდებით, დუბელით და სხვა .</t>
    </r>
    <r>
      <rPr>
        <b/>
        <sz val="10"/>
        <rFont val="Sylfaen"/>
        <family val="1"/>
      </rPr>
      <t>(60×60)სმ ზომის</t>
    </r>
  </si>
  <si>
    <r>
      <t xml:space="preserve">არმსტრონგის ჭერის  ფილები, </t>
    </r>
    <r>
      <rPr>
        <b/>
        <sz val="10"/>
        <rFont val="Sylfaen"/>
        <family val="1"/>
      </rPr>
      <t>ნესტ გამძლე ფოლგიანი</t>
    </r>
  </si>
  <si>
    <r>
      <t>სილიკონური რეცხვადი წყალემულსიური, ანტიბაქტერიული   საღებავი ,</t>
    </r>
    <r>
      <rPr>
        <b/>
        <sz val="10"/>
        <rFont val="Sylfaen"/>
        <family val="1"/>
      </rPr>
      <t>სილიკონური რეცხვადი ანტიბაქტერიული საღებავი ყველა ბრენდი რომელსაც გააჩნია უვნებლობის სერთიფიკატი და დაშვებულია სამედიცინო სფეროში გამოსაყენებლად არა ნაკლები ხარისხის CAPAROL SAMTEX</t>
    </r>
  </si>
  <si>
    <r>
      <t>საღებავის გრუნტი,</t>
    </r>
    <r>
      <rPr>
        <b/>
        <sz val="10"/>
        <rFont val="Sylfaen"/>
        <family val="1"/>
      </rPr>
      <t xml:space="preserve">  მოთხოვნილი საღებავის ბაზის შესაბამისი</t>
    </r>
  </si>
  <si>
    <r>
      <t>ხელსაბანი ნიჟარა არკოს კრანებით,  შემრევით, დრეკადი მილებით, სიფონით  კომპლექტში,</t>
    </r>
    <r>
      <rPr>
        <b/>
        <sz val="10"/>
        <rFont val="Sylfaen"/>
        <family val="1"/>
      </rPr>
      <t>შშმ პირებისთვის ადაპტირებული სველი წერტილის შემთხვევაში შეთანხმდეს დამკვეთთან</t>
    </r>
  </si>
  <si>
    <r>
      <t xml:space="preserve">(60x60.)სმ,  უჟანგავი ფოლადის ნიჟარა არკოს კრანებით,  შემრევით, დრეკადი მილებით, სიფონით  კომპლექტში, </t>
    </r>
    <r>
      <rPr>
        <b/>
        <sz val="10"/>
        <rFont val="Sylfaen"/>
        <family val="1"/>
      </rPr>
      <t>შშმ პირებისთვის ადაპტირებული სველი წერტილის შემთხვევაში შეთანხმდეს დამკვეთთან</t>
    </r>
  </si>
  <si>
    <r>
      <t>უნიტაზის მონტაჟი ჩამრეცხი ავზით ( გოფრით, დრეკადი შლანგით,არკოს ვენტილით)</t>
    </r>
    <r>
      <rPr>
        <b/>
        <sz val="10"/>
        <rFont val="Sylfaen"/>
        <family val="1"/>
      </rPr>
      <t>, შშმ პირებისთვის ადაპტირებული სველი წერტილის შემთხვევაში შეთანხმდეს დამკვეთთან</t>
    </r>
  </si>
  <si>
    <r>
      <t>საშხაპე ქვედი საშხაპე შემრევით ,</t>
    </r>
    <r>
      <rPr>
        <b/>
        <sz val="10"/>
        <rFont val="Sylfaen"/>
        <family val="1"/>
      </rPr>
      <t>შშმ პირებისთვის ადაპტირებული სველი წერტილის შემთხვევაში შეთანხმდეს დამკვეთთან</t>
    </r>
  </si>
  <si>
    <r>
      <t>LED სანათი  24ვტ  ჰერმეტული   მონტაჟი თაბ/მუყაოს შეკიდული  ჭერის,</t>
    </r>
    <r>
      <rPr>
        <b/>
        <sz val="10"/>
        <rFont val="Sylfaen"/>
        <family val="1"/>
      </rPr>
      <t>ნათება და  ფორმა დამკვეთთან შეთანხმებით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</si>
</sst>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.000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Sylfaen"/>
      <family val="1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Sylfaen"/>
      <family val="1"/>
      <charset val="204"/>
    </font>
    <font>
      <sz val="10"/>
      <name val="Arial Tur"/>
      <charset val="162"/>
    </font>
    <font>
      <b/>
      <sz val="10"/>
      <name val="Sylfaen"/>
      <family val="1"/>
    </font>
    <font>
      <sz val="9"/>
      <color theme="1"/>
      <name val="Sylfaen"/>
      <family val="1"/>
    </font>
    <font>
      <sz val="8.5"/>
      <name val="Sylfaen"/>
      <family val="1"/>
    </font>
    <font>
      <sz val="11"/>
      <color theme="1"/>
      <name val="Sylfaen"/>
      <family val="1"/>
    </font>
    <font>
      <b/>
      <sz val="9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theme="1"/>
      <name val="Sylfaen"/>
      <family val="1"/>
    </font>
    <font>
      <sz val="10"/>
      <color theme="1"/>
      <name val="Sylfaen"/>
      <family val="1"/>
      <charset val="204"/>
    </font>
    <font>
      <b/>
      <sz val="12"/>
      <color rgb="FFC00000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3" fillId="0" borderId="0"/>
    <xf numFmtId="0" fontId="9" fillId="0" borderId="0"/>
  </cellStyleXfs>
  <cellXfs count="18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3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43" fontId="1" fillId="2" borderId="1" xfId="0" applyNumberFormat="1" applyFont="1" applyFill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16" fillId="7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3" fillId="0" borderId="1" xfId="0" applyFont="1" applyBorder="1"/>
    <xf numFmtId="0" fontId="2" fillId="3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/>
    <xf numFmtId="49" fontId="1" fillId="2" borderId="1" xfId="0" applyNumberFormat="1" applyFont="1" applyFill="1" applyBorder="1" applyAlignment="1">
      <alignment wrapText="1"/>
    </xf>
    <xf numFmtId="9" fontId="1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43" fontId="16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3" fillId="2" borderId="1" xfId="0" applyFont="1" applyFill="1" applyBorder="1"/>
    <xf numFmtId="0" fontId="11" fillId="2" borderId="0" xfId="0" applyFont="1" applyFill="1" applyAlignment="1">
      <alignment horizontal="left" vertical="center" wrapText="1"/>
    </xf>
    <xf numFmtId="0" fontId="1" fillId="2" borderId="5" xfId="0" applyFont="1" applyFill="1" applyBorder="1"/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49" fontId="19" fillId="8" borderId="7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top"/>
    </xf>
    <xf numFmtId="0" fontId="15" fillId="8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2" fillId="0" borderId="0" xfId="0" applyFont="1" applyAlignment="1">
      <alignment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11" fillId="2" borderId="0" xfId="0" applyFont="1" applyFill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top" wrapText="1"/>
    </xf>
    <xf numFmtId="49" fontId="10" fillId="2" borderId="1" xfId="1" applyNumberFormat="1" applyFont="1" applyFill="1" applyBorder="1" applyAlignment="1">
      <alignment horizontal="center" vertical="top" wrapText="1"/>
    </xf>
  </cellXfs>
  <cellStyles count="8">
    <cellStyle name="Normal" xfId="0" builtinId="0"/>
    <cellStyle name="Normal 16 2" xfId="2" xr:uid="{00000000-0005-0000-0000-000001000000}"/>
    <cellStyle name="Normal 2 3" xfId="6" xr:uid="{00000000-0005-0000-0000-000002000000}"/>
    <cellStyle name="Normal 3" xfId="4" xr:uid="{00000000-0005-0000-0000-000003000000}"/>
    <cellStyle name="Normal 3 2" xfId="1" xr:uid="{00000000-0005-0000-0000-000004000000}"/>
    <cellStyle name="Normal 6" xfId="7" xr:uid="{00000000-0005-0000-0000-000005000000}"/>
    <cellStyle name="silfain" xfId="5" xr:uid="{00000000-0005-0000-0000-000006000000}"/>
    <cellStyle name="Обычный_Лист1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73</xdr:row>
      <xdr:rowOff>45720</xdr:rowOff>
    </xdr:from>
    <xdr:to>
      <xdr:col>2</xdr:col>
      <xdr:colOff>2435823</xdr:colOff>
      <xdr:row>73</xdr:row>
      <xdr:rowOff>1354568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9602B8-17B7-4464-BB75-F0B7189A5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23829645"/>
          <a:ext cx="1597623" cy="1308848"/>
        </a:xfrm>
        <a:prstGeom prst="rect">
          <a:avLst/>
        </a:prstGeom>
      </xdr:spPr>
    </xdr:pic>
    <xdr:clientData/>
  </xdr:twoCellAnchor>
  <xdr:oneCellAnchor>
    <xdr:from>
      <xdr:col>2</xdr:col>
      <xdr:colOff>1382357</xdr:colOff>
      <xdr:row>74</xdr:row>
      <xdr:rowOff>26894</xdr:rowOff>
    </xdr:from>
    <xdr:ext cx="541020" cy="1025227"/>
    <xdr:pic>
      <xdr:nvPicPr>
        <xdr:cNvPr id="12" name="Picture 11">
          <a:extLst>
            <a:ext uri="{FF2B5EF4-FFF2-40B4-BE49-F238E27FC236}">
              <a16:creationId xmlns:a16="http://schemas.microsoft.com/office/drawing/2014/main" id="{F7B925CF-01EE-44A7-BEC9-EF83C3ED8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337" y="18484439"/>
          <a:ext cx="541020" cy="1025227"/>
        </a:xfrm>
        <a:prstGeom prst="rect">
          <a:avLst/>
        </a:prstGeom>
      </xdr:spPr>
    </xdr:pic>
    <xdr:clientData/>
  </xdr:oneCellAnchor>
  <xdr:oneCellAnchor>
    <xdr:from>
      <xdr:col>2</xdr:col>
      <xdr:colOff>1924499</xdr:colOff>
      <xdr:row>74</xdr:row>
      <xdr:rowOff>82588</xdr:rowOff>
    </xdr:from>
    <xdr:ext cx="1379220" cy="965722"/>
    <xdr:pic>
      <xdr:nvPicPr>
        <xdr:cNvPr id="13" name="Picture 12">
          <a:extLst>
            <a:ext uri="{FF2B5EF4-FFF2-40B4-BE49-F238E27FC236}">
              <a16:creationId xmlns:a16="http://schemas.microsoft.com/office/drawing/2014/main" id="{7E86F8A3-B5B2-49B4-BAB9-90613396E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5199" y="18542038"/>
          <a:ext cx="1379220" cy="965722"/>
        </a:xfrm>
        <a:prstGeom prst="rect">
          <a:avLst/>
        </a:prstGeom>
      </xdr:spPr>
    </xdr:pic>
    <xdr:clientData/>
  </xdr:oneCellAnchor>
  <xdr:oneCellAnchor>
    <xdr:from>
      <xdr:col>2</xdr:col>
      <xdr:colOff>98612</xdr:colOff>
      <xdr:row>74</xdr:row>
      <xdr:rowOff>34065</xdr:rowOff>
    </xdr:from>
    <xdr:ext cx="1257299" cy="976481"/>
    <xdr:pic>
      <xdr:nvPicPr>
        <xdr:cNvPr id="14" name="Picture 13">
          <a:extLst>
            <a:ext uri="{FF2B5EF4-FFF2-40B4-BE49-F238E27FC236}">
              <a16:creationId xmlns:a16="http://schemas.microsoft.com/office/drawing/2014/main" id="{12A9A34E-6C9B-415A-885D-97C5996F2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5877" y="18491610"/>
          <a:ext cx="1257299" cy="976481"/>
        </a:xfrm>
        <a:prstGeom prst="rect">
          <a:avLst/>
        </a:prstGeom>
      </xdr:spPr>
    </xdr:pic>
    <xdr:clientData/>
  </xdr:oneCellAnchor>
  <xdr:oneCellAnchor>
    <xdr:from>
      <xdr:col>2</xdr:col>
      <xdr:colOff>3244887</xdr:colOff>
      <xdr:row>74</xdr:row>
      <xdr:rowOff>104327</xdr:rowOff>
    </xdr:from>
    <xdr:ext cx="1257300" cy="892885"/>
    <xdr:pic>
      <xdr:nvPicPr>
        <xdr:cNvPr id="15" name="Picture 14">
          <a:extLst>
            <a:ext uri="{FF2B5EF4-FFF2-40B4-BE49-F238E27FC236}">
              <a16:creationId xmlns:a16="http://schemas.microsoft.com/office/drawing/2014/main" id="{73728FF1-4F54-434D-A7B2-57E96B24A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5587" y="18563777"/>
          <a:ext cx="1257300" cy="892885"/>
        </a:xfrm>
        <a:prstGeom prst="rect">
          <a:avLst/>
        </a:prstGeom>
      </xdr:spPr>
    </xdr:pic>
    <xdr:clientData/>
  </xdr:oneCellAnchor>
  <xdr:twoCellAnchor editAs="oneCell">
    <xdr:from>
      <xdr:col>2</xdr:col>
      <xdr:colOff>1288788</xdr:colOff>
      <xdr:row>81</xdr:row>
      <xdr:rowOff>69590</xdr:rowOff>
    </xdr:from>
    <xdr:to>
      <xdr:col>2</xdr:col>
      <xdr:colOff>2892126</xdr:colOff>
      <xdr:row>81</xdr:row>
      <xdr:rowOff>1387963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DD5170-A973-46A9-BBD2-F2FFC41AD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763" y="29539940"/>
          <a:ext cx="1603338" cy="1312658"/>
        </a:xfrm>
        <a:prstGeom prst="rect">
          <a:avLst/>
        </a:prstGeom>
      </xdr:spPr>
    </xdr:pic>
    <xdr:clientData/>
  </xdr:twoCellAnchor>
  <xdr:oneCellAnchor>
    <xdr:from>
      <xdr:col>2</xdr:col>
      <xdr:colOff>1382357</xdr:colOff>
      <xdr:row>82</xdr:row>
      <xdr:rowOff>26894</xdr:rowOff>
    </xdr:from>
    <xdr:ext cx="541020" cy="1025227"/>
    <xdr:pic>
      <xdr:nvPicPr>
        <xdr:cNvPr id="19" name="Picture 18">
          <a:extLst>
            <a:ext uri="{FF2B5EF4-FFF2-40B4-BE49-F238E27FC236}">
              <a16:creationId xmlns:a16="http://schemas.microsoft.com/office/drawing/2014/main" id="{65CDEF4E-27BB-440C-ACFD-964BE3B4B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4237" y="24685214"/>
          <a:ext cx="541020" cy="1025227"/>
        </a:xfrm>
        <a:prstGeom prst="rect">
          <a:avLst/>
        </a:prstGeom>
      </xdr:spPr>
    </xdr:pic>
    <xdr:clientData/>
  </xdr:oneCellAnchor>
  <xdr:oneCellAnchor>
    <xdr:from>
      <xdr:col>2</xdr:col>
      <xdr:colOff>1924499</xdr:colOff>
      <xdr:row>82</xdr:row>
      <xdr:rowOff>82588</xdr:rowOff>
    </xdr:from>
    <xdr:ext cx="1379220" cy="965722"/>
    <xdr:pic>
      <xdr:nvPicPr>
        <xdr:cNvPr id="20" name="Picture 19">
          <a:extLst>
            <a:ext uri="{FF2B5EF4-FFF2-40B4-BE49-F238E27FC236}">
              <a16:creationId xmlns:a16="http://schemas.microsoft.com/office/drawing/2014/main" id="{195528D5-6591-4B90-A8DA-431B9CE13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0664" y="24744718"/>
          <a:ext cx="1379220" cy="965722"/>
        </a:xfrm>
        <a:prstGeom prst="rect">
          <a:avLst/>
        </a:prstGeom>
      </xdr:spPr>
    </xdr:pic>
    <xdr:clientData/>
  </xdr:oneCellAnchor>
  <xdr:oneCellAnchor>
    <xdr:from>
      <xdr:col>2</xdr:col>
      <xdr:colOff>98612</xdr:colOff>
      <xdr:row>82</xdr:row>
      <xdr:rowOff>34065</xdr:rowOff>
    </xdr:from>
    <xdr:ext cx="1257299" cy="976481"/>
    <xdr:pic>
      <xdr:nvPicPr>
        <xdr:cNvPr id="21" name="Picture 20">
          <a:extLst>
            <a:ext uri="{FF2B5EF4-FFF2-40B4-BE49-F238E27FC236}">
              <a16:creationId xmlns:a16="http://schemas.microsoft.com/office/drawing/2014/main" id="{C43F89D6-75C4-429B-9788-AD67F8B97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777" y="24692385"/>
          <a:ext cx="1257299" cy="976481"/>
        </a:xfrm>
        <a:prstGeom prst="rect">
          <a:avLst/>
        </a:prstGeom>
      </xdr:spPr>
    </xdr:pic>
    <xdr:clientData/>
  </xdr:oneCellAnchor>
  <xdr:oneCellAnchor>
    <xdr:from>
      <xdr:col>2</xdr:col>
      <xdr:colOff>3244887</xdr:colOff>
      <xdr:row>82</xdr:row>
      <xdr:rowOff>104327</xdr:rowOff>
    </xdr:from>
    <xdr:ext cx="1257300" cy="892885"/>
    <xdr:pic>
      <xdr:nvPicPr>
        <xdr:cNvPr id="22" name="Picture 21">
          <a:extLst>
            <a:ext uri="{FF2B5EF4-FFF2-40B4-BE49-F238E27FC236}">
              <a16:creationId xmlns:a16="http://schemas.microsoft.com/office/drawing/2014/main" id="{CF96BA17-709C-483D-9CA6-D892C2E70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6767" y="24762647"/>
          <a:ext cx="1257300" cy="892885"/>
        </a:xfrm>
        <a:prstGeom prst="rect">
          <a:avLst/>
        </a:prstGeom>
      </xdr:spPr>
    </xdr:pic>
    <xdr:clientData/>
  </xdr:oneCellAnchor>
  <xdr:twoCellAnchor editAs="oneCell">
    <xdr:from>
      <xdr:col>2</xdr:col>
      <xdr:colOff>1320165</xdr:colOff>
      <xdr:row>88</xdr:row>
      <xdr:rowOff>28575</xdr:rowOff>
    </xdr:from>
    <xdr:to>
      <xdr:col>2</xdr:col>
      <xdr:colOff>2913978</xdr:colOff>
      <xdr:row>88</xdr:row>
      <xdr:rowOff>1348853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03875DA-EE7D-4DFE-B71E-74C7BFBD5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140" y="34004250"/>
          <a:ext cx="1603338" cy="1312658"/>
        </a:xfrm>
        <a:prstGeom prst="rect">
          <a:avLst/>
        </a:prstGeom>
      </xdr:spPr>
    </xdr:pic>
    <xdr:clientData/>
  </xdr:twoCellAnchor>
  <xdr:oneCellAnchor>
    <xdr:from>
      <xdr:col>2</xdr:col>
      <xdr:colOff>1382357</xdr:colOff>
      <xdr:row>89</xdr:row>
      <xdr:rowOff>26894</xdr:rowOff>
    </xdr:from>
    <xdr:ext cx="541020" cy="1025227"/>
    <xdr:pic>
      <xdr:nvPicPr>
        <xdr:cNvPr id="24" name="Picture 23">
          <a:extLst>
            <a:ext uri="{FF2B5EF4-FFF2-40B4-BE49-F238E27FC236}">
              <a16:creationId xmlns:a16="http://schemas.microsoft.com/office/drawing/2014/main" id="{8144C7CB-D23B-4FAE-80C4-2A94F413B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4237" y="30371639"/>
          <a:ext cx="541020" cy="1025227"/>
        </a:xfrm>
        <a:prstGeom prst="rect">
          <a:avLst/>
        </a:prstGeom>
      </xdr:spPr>
    </xdr:pic>
    <xdr:clientData/>
  </xdr:oneCellAnchor>
  <xdr:oneCellAnchor>
    <xdr:from>
      <xdr:col>2</xdr:col>
      <xdr:colOff>1924499</xdr:colOff>
      <xdr:row>89</xdr:row>
      <xdr:rowOff>82588</xdr:rowOff>
    </xdr:from>
    <xdr:ext cx="1379220" cy="965722"/>
    <xdr:pic>
      <xdr:nvPicPr>
        <xdr:cNvPr id="25" name="Picture 24">
          <a:extLst>
            <a:ext uri="{FF2B5EF4-FFF2-40B4-BE49-F238E27FC236}">
              <a16:creationId xmlns:a16="http://schemas.microsoft.com/office/drawing/2014/main" id="{47C4CE81-11E8-40D7-AD96-78DF4419F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0664" y="30431143"/>
          <a:ext cx="1379220" cy="965722"/>
        </a:xfrm>
        <a:prstGeom prst="rect">
          <a:avLst/>
        </a:prstGeom>
      </xdr:spPr>
    </xdr:pic>
    <xdr:clientData/>
  </xdr:oneCellAnchor>
  <xdr:oneCellAnchor>
    <xdr:from>
      <xdr:col>2</xdr:col>
      <xdr:colOff>98612</xdr:colOff>
      <xdr:row>89</xdr:row>
      <xdr:rowOff>34065</xdr:rowOff>
    </xdr:from>
    <xdr:ext cx="1257299" cy="976481"/>
    <xdr:pic>
      <xdr:nvPicPr>
        <xdr:cNvPr id="26" name="Picture 25">
          <a:extLst>
            <a:ext uri="{FF2B5EF4-FFF2-40B4-BE49-F238E27FC236}">
              <a16:creationId xmlns:a16="http://schemas.microsoft.com/office/drawing/2014/main" id="{E714A2F5-2167-46A6-933A-DBF6C7ADF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777" y="30378810"/>
          <a:ext cx="1257299" cy="976481"/>
        </a:xfrm>
        <a:prstGeom prst="rect">
          <a:avLst/>
        </a:prstGeom>
      </xdr:spPr>
    </xdr:pic>
    <xdr:clientData/>
  </xdr:oneCellAnchor>
  <xdr:oneCellAnchor>
    <xdr:from>
      <xdr:col>2</xdr:col>
      <xdr:colOff>3244887</xdr:colOff>
      <xdr:row>89</xdr:row>
      <xdr:rowOff>104327</xdr:rowOff>
    </xdr:from>
    <xdr:ext cx="1257300" cy="892885"/>
    <xdr:pic>
      <xdr:nvPicPr>
        <xdr:cNvPr id="27" name="Picture 26">
          <a:extLst>
            <a:ext uri="{FF2B5EF4-FFF2-40B4-BE49-F238E27FC236}">
              <a16:creationId xmlns:a16="http://schemas.microsoft.com/office/drawing/2014/main" id="{CBCD786D-332A-45DE-B3DA-34E6B8E4D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6767" y="30449072"/>
          <a:ext cx="1257300" cy="892885"/>
        </a:xfrm>
        <a:prstGeom prst="rect">
          <a:avLst/>
        </a:prstGeom>
      </xdr:spPr>
    </xdr:pic>
    <xdr:clientData/>
  </xdr:oneCellAnchor>
  <xdr:twoCellAnchor editAs="oneCell">
    <xdr:from>
      <xdr:col>2</xdr:col>
      <xdr:colOff>1263015</xdr:colOff>
      <xdr:row>96</xdr:row>
      <xdr:rowOff>24765</xdr:rowOff>
    </xdr:from>
    <xdr:to>
      <xdr:col>2</xdr:col>
      <xdr:colOff>2723309</xdr:colOff>
      <xdr:row>96</xdr:row>
      <xdr:rowOff>1238250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214CDCA-A7EF-4981-B94A-A9C31F013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2990" y="37829490"/>
          <a:ext cx="1460294" cy="1213485"/>
        </a:xfrm>
        <a:prstGeom prst="rect">
          <a:avLst/>
        </a:prstGeom>
      </xdr:spPr>
    </xdr:pic>
    <xdr:clientData/>
  </xdr:twoCellAnchor>
  <xdr:twoCellAnchor editAs="oneCell">
    <xdr:from>
      <xdr:col>2</xdr:col>
      <xdr:colOff>402227</xdr:colOff>
      <xdr:row>150</xdr:row>
      <xdr:rowOff>102053</xdr:rowOff>
    </xdr:from>
    <xdr:to>
      <xdr:col>2</xdr:col>
      <xdr:colOff>1654629</xdr:colOff>
      <xdr:row>150</xdr:row>
      <xdr:rowOff>1066799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52C68661-E6A5-4D4A-839E-758DA7CF6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8284" y="65078882"/>
          <a:ext cx="1252402" cy="964746"/>
        </a:xfrm>
        <a:prstGeom prst="rect">
          <a:avLst/>
        </a:prstGeom>
      </xdr:spPr>
    </xdr:pic>
    <xdr:clientData/>
  </xdr:twoCellAnchor>
  <xdr:twoCellAnchor editAs="oneCell">
    <xdr:from>
      <xdr:col>2</xdr:col>
      <xdr:colOff>941293</xdr:colOff>
      <xdr:row>225</xdr:row>
      <xdr:rowOff>134471</xdr:rowOff>
    </xdr:from>
    <xdr:to>
      <xdr:col>2</xdr:col>
      <xdr:colOff>2609513</xdr:colOff>
      <xdr:row>225</xdr:row>
      <xdr:rowOff>1235226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FB1A31A-68D9-430B-9507-191C21D05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4313" y="76220171"/>
          <a:ext cx="1685365" cy="1102660"/>
        </a:xfrm>
        <a:prstGeom prst="rect">
          <a:avLst/>
        </a:prstGeom>
      </xdr:spPr>
    </xdr:pic>
    <xdr:clientData/>
  </xdr:twoCellAnchor>
  <xdr:twoCellAnchor editAs="oneCell">
    <xdr:from>
      <xdr:col>2</xdr:col>
      <xdr:colOff>2779506</xdr:colOff>
      <xdr:row>225</xdr:row>
      <xdr:rowOff>116542</xdr:rowOff>
    </xdr:from>
    <xdr:to>
      <xdr:col>2</xdr:col>
      <xdr:colOff>4079388</xdr:colOff>
      <xdr:row>225</xdr:row>
      <xdr:rowOff>1218640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8A557A-05CA-4E19-BBDB-9C5FC8F1A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2526" y="76202242"/>
          <a:ext cx="1299882" cy="1111623"/>
        </a:xfrm>
        <a:prstGeom prst="rect">
          <a:avLst/>
        </a:prstGeom>
      </xdr:spPr>
    </xdr:pic>
    <xdr:clientData/>
  </xdr:twoCellAnchor>
  <xdr:oneCellAnchor>
    <xdr:from>
      <xdr:col>2</xdr:col>
      <xdr:colOff>891763</xdr:colOff>
      <xdr:row>141</xdr:row>
      <xdr:rowOff>16361</xdr:rowOff>
    </xdr:from>
    <xdr:ext cx="1670125" cy="1104565"/>
    <xdr:pic>
      <xdr:nvPicPr>
        <xdr:cNvPr id="6" name="Picture 5">
          <a:extLst>
            <a:ext uri="{FF2B5EF4-FFF2-40B4-BE49-F238E27FC236}">
              <a16:creationId xmlns:a16="http://schemas.microsoft.com/office/drawing/2014/main" id="{22CF89B9-69D0-4968-9069-73F1B3172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1738" y="53613536"/>
          <a:ext cx="1670125" cy="1104565"/>
        </a:xfrm>
        <a:prstGeom prst="rect">
          <a:avLst/>
        </a:prstGeom>
      </xdr:spPr>
    </xdr:pic>
    <xdr:clientData/>
  </xdr:oneCellAnchor>
  <xdr:oneCellAnchor>
    <xdr:from>
      <xdr:col>2</xdr:col>
      <xdr:colOff>2731881</xdr:colOff>
      <xdr:row>141</xdr:row>
      <xdr:rowOff>21292</xdr:rowOff>
    </xdr:from>
    <xdr:ext cx="1299882" cy="1102098"/>
    <xdr:pic>
      <xdr:nvPicPr>
        <xdr:cNvPr id="7" name="Picture 6">
          <a:extLst>
            <a:ext uri="{FF2B5EF4-FFF2-40B4-BE49-F238E27FC236}">
              <a16:creationId xmlns:a16="http://schemas.microsoft.com/office/drawing/2014/main" id="{99341458-4359-4F18-B034-17B061C21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1856" y="53618467"/>
          <a:ext cx="1299882" cy="110209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I292"/>
  <sheetViews>
    <sheetView tabSelected="1" zoomScale="96" zoomScaleNormal="96" workbookViewId="0">
      <pane xSplit="2" ySplit="8" topLeftCell="C110" activePane="bottomRight" state="frozen"/>
      <selection pane="topRight" activeCell="D1" sqref="D1"/>
      <selection pane="bottomLeft" activeCell="A10" sqref="A10"/>
      <selection pane="bottomRight" activeCell="C232" sqref="C232"/>
    </sheetView>
  </sheetViews>
  <sheetFormatPr defaultColWidth="9.109375" defaultRowHeight="14.4" x14ac:dyDescent="0.3"/>
  <cols>
    <col min="1" max="1" width="4.21875" style="33" customWidth="1"/>
    <col min="2" max="2" width="36.6640625" style="138" customWidth="1"/>
    <col min="3" max="3" width="67.33203125" style="28" customWidth="1"/>
    <col min="4" max="4" width="7.6640625" style="36" customWidth="1"/>
    <col min="5" max="5" width="15.21875" style="36" customWidth="1"/>
    <col min="6" max="6" width="10.33203125" style="36" customWidth="1"/>
    <col min="7" max="7" width="9.77734375" style="36" customWidth="1"/>
    <col min="8" max="8" width="14" style="36" customWidth="1"/>
    <col min="9" max="9" width="8.77734375" style="36" customWidth="1"/>
    <col min="10" max="10" width="12.6640625" style="36" customWidth="1"/>
    <col min="11" max="11" width="7.21875" style="36" customWidth="1"/>
    <col min="12" max="12" width="13.33203125" style="36" customWidth="1"/>
    <col min="13" max="13" width="14.88671875" style="36" customWidth="1"/>
    <col min="14" max="16384" width="9.109375" style="28"/>
  </cols>
  <sheetData>
    <row r="1" spans="1:13" x14ac:dyDescent="0.3">
      <c r="A1" s="144" t="s">
        <v>57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x14ac:dyDescent="0.3">
      <c r="A2" s="29"/>
      <c r="B2" s="145" t="s">
        <v>144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x14ac:dyDescent="0.3">
      <c r="A3" s="29"/>
      <c r="B3" s="145" t="s">
        <v>58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6.2" x14ac:dyDescent="0.3">
      <c r="A4" s="152"/>
      <c r="B4" s="152"/>
      <c r="C4" s="104"/>
      <c r="D4" s="30"/>
      <c r="E4" s="30"/>
      <c r="F4" s="30"/>
      <c r="G4" s="30"/>
      <c r="H4" s="31"/>
      <c r="I4" s="31"/>
      <c r="J4" s="31"/>
      <c r="K4" s="31"/>
      <c r="L4" s="31"/>
      <c r="M4" s="31"/>
    </row>
    <row r="5" spans="1:13" x14ac:dyDescent="0.3">
      <c r="A5" s="153"/>
      <c r="B5" s="153"/>
      <c r="C5" s="153"/>
      <c r="D5" s="153"/>
      <c r="E5" s="153"/>
      <c r="F5" s="153"/>
      <c r="G5" s="153"/>
      <c r="H5" s="154" t="s">
        <v>13</v>
      </c>
      <c r="I5" s="154"/>
      <c r="J5" s="154"/>
      <c r="K5" s="155">
        <f>M248</f>
        <v>0</v>
      </c>
      <c r="L5" s="156"/>
      <c r="M5" s="32" t="s">
        <v>6</v>
      </c>
    </row>
    <row r="6" spans="1:13" s="33" customFormat="1" x14ac:dyDescent="0.3">
      <c r="A6" s="157" t="s">
        <v>30</v>
      </c>
      <c r="B6" s="159" t="s">
        <v>0</v>
      </c>
      <c r="C6" s="157" t="s">
        <v>149</v>
      </c>
      <c r="D6" s="157" t="s">
        <v>1</v>
      </c>
      <c r="E6" s="179" t="s">
        <v>21</v>
      </c>
      <c r="F6" s="179" t="s">
        <v>2</v>
      </c>
      <c r="G6" s="178" t="s">
        <v>16</v>
      </c>
      <c r="H6" s="162"/>
      <c r="I6" s="161" t="s">
        <v>3</v>
      </c>
      <c r="J6" s="162"/>
      <c r="K6" s="163" t="s">
        <v>20</v>
      </c>
      <c r="L6" s="164"/>
      <c r="M6" s="157" t="s">
        <v>4</v>
      </c>
    </row>
    <row r="7" spans="1:13" s="35" customFormat="1" ht="27.6" x14ac:dyDescent="0.3">
      <c r="A7" s="158"/>
      <c r="B7" s="160"/>
      <c r="C7" s="158"/>
      <c r="D7" s="158"/>
      <c r="E7" s="180"/>
      <c r="F7" s="180"/>
      <c r="G7" s="34" t="s">
        <v>19</v>
      </c>
      <c r="H7" s="34" t="s">
        <v>4</v>
      </c>
      <c r="I7" s="34" t="s">
        <v>19</v>
      </c>
      <c r="J7" s="34" t="s">
        <v>4</v>
      </c>
      <c r="K7" s="34" t="s">
        <v>19</v>
      </c>
      <c r="L7" s="34" t="s">
        <v>4</v>
      </c>
      <c r="M7" s="158"/>
    </row>
    <row r="8" spans="1:13" s="36" customFormat="1" x14ac:dyDescent="0.3">
      <c r="A8" s="25">
        <v>1</v>
      </c>
      <c r="B8" s="114">
        <v>2</v>
      </c>
      <c r="C8" s="25"/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</row>
    <row r="9" spans="1:13" s="36" customFormat="1" ht="27.6" x14ac:dyDescent="0.3">
      <c r="A9" s="25"/>
      <c r="B9" s="115" t="s">
        <v>143</v>
      </c>
      <c r="C9" s="80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s="36" customFormat="1" x14ac:dyDescent="0.3">
      <c r="A10" s="3"/>
      <c r="B10" s="116" t="s">
        <v>59</v>
      </c>
      <c r="C10" s="37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s="36" customFormat="1" ht="41.4" x14ac:dyDescent="0.3">
      <c r="A11" s="25">
        <v>1</v>
      </c>
      <c r="B11" s="38" t="s">
        <v>126</v>
      </c>
      <c r="C11" s="38"/>
      <c r="D11" s="10" t="s">
        <v>14</v>
      </c>
      <c r="E11" s="10"/>
      <c r="F11" s="2">
        <v>87</v>
      </c>
      <c r="G11" s="2"/>
      <c r="H11" s="39">
        <f t="shared" ref="H11:H62" si="0">G11*F11</f>
        <v>0</v>
      </c>
      <c r="I11" s="2"/>
      <c r="J11" s="39">
        <f t="shared" ref="J11:J62" si="1">I11*F11</f>
        <v>0</v>
      </c>
      <c r="K11" s="2"/>
      <c r="L11" s="39">
        <f t="shared" ref="L11:L62" si="2">K11*F11</f>
        <v>0</v>
      </c>
      <c r="M11" s="40">
        <f t="shared" ref="M11:M62" si="3">L11+J11+H11</f>
        <v>0</v>
      </c>
    </row>
    <row r="12" spans="1:13" s="36" customFormat="1" ht="41.4" x14ac:dyDescent="0.3">
      <c r="A12" s="25">
        <v>2</v>
      </c>
      <c r="B12" s="38" t="s">
        <v>140</v>
      </c>
      <c r="C12" s="38"/>
      <c r="D12" s="10" t="s">
        <v>14</v>
      </c>
      <c r="E12" s="10"/>
      <c r="F12" s="2">
        <v>15</v>
      </c>
      <c r="G12" s="2"/>
      <c r="H12" s="39">
        <f t="shared" si="0"/>
        <v>0</v>
      </c>
      <c r="I12" s="2"/>
      <c r="J12" s="39">
        <f t="shared" si="1"/>
        <v>0</v>
      </c>
      <c r="K12" s="2"/>
      <c r="L12" s="39">
        <f t="shared" si="2"/>
        <v>0</v>
      </c>
      <c r="M12" s="40">
        <f t="shared" si="3"/>
        <v>0</v>
      </c>
    </row>
    <row r="13" spans="1:13" s="36" customFormat="1" ht="41.4" x14ac:dyDescent="0.3">
      <c r="A13" s="25">
        <v>3</v>
      </c>
      <c r="B13" s="41" t="s">
        <v>70</v>
      </c>
      <c r="C13" s="4"/>
      <c r="D13" s="10" t="s">
        <v>14</v>
      </c>
      <c r="E13" s="10"/>
      <c r="F13" s="2">
        <v>28</v>
      </c>
      <c r="G13" s="2"/>
      <c r="H13" s="39">
        <f t="shared" si="0"/>
        <v>0</v>
      </c>
      <c r="I13" s="2"/>
      <c r="J13" s="39">
        <f t="shared" si="1"/>
        <v>0</v>
      </c>
      <c r="K13" s="2"/>
      <c r="L13" s="39">
        <f t="shared" si="2"/>
        <v>0</v>
      </c>
      <c r="M13" s="40">
        <f t="shared" si="3"/>
        <v>0</v>
      </c>
    </row>
    <row r="14" spans="1:13" s="36" customFormat="1" x14ac:dyDescent="0.3">
      <c r="A14" s="25">
        <v>4</v>
      </c>
      <c r="B14" s="41" t="s">
        <v>66</v>
      </c>
      <c r="C14" s="41"/>
      <c r="D14" s="3" t="s">
        <v>14</v>
      </c>
      <c r="E14" s="3"/>
      <c r="F14" s="2">
        <v>73</v>
      </c>
      <c r="G14" s="2"/>
      <c r="H14" s="39">
        <f t="shared" si="0"/>
        <v>0</v>
      </c>
      <c r="I14" s="2"/>
      <c r="J14" s="39">
        <f t="shared" si="1"/>
        <v>0</v>
      </c>
      <c r="K14" s="2"/>
      <c r="L14" s="39">
        <f t="shared" si="2"/>
        <v>0</v>
      </c>
      <c r="M14" s="40">
        <f t="shared" si="3"/>
        <v>0</v>
      </c>
    </row>
    <row r="15" spans="1:13" s="36" customFormat="1" x14ac:dyDescent="0.3">
      <c r="A15" s="25">
        <v>5</v>
      </c>
      <c r="B15" s="41" t="s">
        <v>67</v>
      </c>
      <c r="C15" s="41"/>
      <c r="D15" s="3" t="s">
        <v>14</v>
      </c>
      <c r="E15" s="3"/>
      <c r="F15" s="2">
        <v>30</v>
      </c>
      <c r="G15" s="2"/>
      <c r="H15" s="39">
        <f t="shared" si="0"/>
        <v>0</v>
      </c>
      <c r="I15" s="2"/>
      <c r="J15" s="39">
        <f t="shared" si="1"/>
        <v>0</v>
      </c>
      <c r="K15" s="2"/>
      <c r="L15" s="39">
        <f t="shared" si="2"/>
        <v>0</v>
      </c>
      <c r="M15" s="40">
        <f t="shared" si="3"/>
        <v>0</v>
      </c>
    </row>
    <row r="16" spans="1:13" s="36" customFormat="1" ht="27.6" x14ac:dyDescent="0.3">
      <c r="A16" s="25">
        <v>6</v>
      </c>
      <c r="B16" s="38" t="s">
        <v>60</v>
      </c>
      <c r="C16" s="38"/>
      <c r="D16" s="10" t="s">
        <v>14</v>
      </c>
      <c r="E16" s="10"/>
      <c r="F16" s="2">
        <v>11</v>
      </c>
      <c r="G16" s="2"/>
      <c r="H16" s="39">
        <f t="shared" si="0"/>
        <v>0</v>
      </c>
      <c r="I16" s="2"/>
      <c r="J16" s="39">
        <f t="shared" si="1"/>
        <v>0</v>
      </c>
      <c r="K16" s="2"/>
      <c r="L16" s="39">
        <f t="shared" si="2"/>
        <v>0</v>
      </c>
      <c r="M16" s="40">
        <f t="shared" si="3"/>
        <v>0</v>
      </c>
    </row>
    <row r="17" spans="1:13" s="36" customFormat="1" ht="55.2" x14ac:dyDescent="0.3">
      <c r="A17" s="25">
        <v>7</v>
      </c>
      <c r="B17" s="38" t="s">
        <v>116</v>
      </c>
      <c r="C17" s="38"/>
      <c r="D17" s="10" t="s">
        <v>14</v>
      </c>
      <c r="E17" s="10"/>
      <c r="F17" s="2">
        <v>25</v>
      </c>
      <c r="G17" s="2"/>
      <c r="H17" s="39">
        <f t="shared" si="0"/>
        <v>0</v>
      </c>
      <c r="I17" s="2"/>
      <c r="J17" s="39">
        <f t="shared" si="1"/>
        <v>0</v>
      </c>
      <c r="K17" s="2"/>
      <c r="L17" s="39">
        <f t="shared" si="2"/>
        <v>0</v>
      </c>
      <c r="M17" s="40">
        <f t="shared" si="3"/>
        <v>0</v>
      </c>
    </row>
    <row r="18" spans="1:13" s="36" customFormat="1" ht="27.6" x14ac:dyDescent="0.3">
      <c r="A18" s="25">
        <v>8</v>
      </c>
      <c r="B18" s="41" t="s">
        <v>68</v>
      </c>
      <c r="C18" s="41"/>
      <c r="D18" s="3" t="s">
        <v>24</v>
      </c>
      <c r="E18" s="3"/>
      <c r="F18" s="2">
        <v>670</v>
      </c>
      <c r="G18" s="2"/>
      <c r="H18" s="39">
        <f t="shared" si="0"/>
        <v>0</v>
      </c>
      <c r="I18" s="2"/>
      <c r="J18" s="39">
        <f t="shared" si="1"/>
        <v>0</v>
      </c>
      <c r="K18" s="2"/>
      <c r="L18" s="39">
        <f t="shared" si="2"/>
        <v>0</v>
      </c>
      <c r="M18" s="40">
        <f t="shared" si="3"/>
        <v>0</v>
      </c>
    </row>
    <row r="19" spans="1:13" s="36" customFormat="1" ht="27.6" x14ac:dyDescent="0.3">
      <c r="A19" s="25">
        <v>9</v>
      </c>
      <c r="B19" s="41" t="s">
        <v>69</v>
      </c>
      <c r="C19" s="41"/>
      <c r="D19" s="3" t="s">
        <v>24</v>
      </c>
      <c r="E19" s="3"/>
      <c r="F19" s="2">
        <v>185</v>
      </c>
      <c r="G19" s="2"/>
      <c r="H19" s="39">
        <f t="shared" si="0"/>
        <v>0</v>
      </c>
      <c r="I19" s="2"/>
      <c r="J19" s="39">
        <f t="shared" si="1"/>
        <v>0</v>
      </c>
      <c r="K19" s="2"/>
      <c r="L19" s="39">
        <f t="shared" si="2"/>
        <v>0</v>
      </c>
      <c r="M19" s="40">
        <f t="shared" si="3"/>
        <v>0</v>
      </c>
    </row>
    <row r="20" spans="1:13" s="36" customFormat="1" ht="27.6" x14ac:dyDescent="0.3">
      <c r="A20" s="25">
        <v>10</v>
      </c>
      <c r="B20" s="41" t="s">
        <v>114</v>
      </c>
      <c r="C20" s="41"/>
      <c r="D20" s="10" t="s">
        <v>26</v>
      </c>
      <c r="E20" s="10"/>
      <c r="F20" s="2">
        <v>456.17</v>
      </c>
      <c r="G20" s="2"/>
      <c r="H20" s="39">
        <f t="shared" si="0"/>
        <v>0</v>
      </c>
      <c r="I20" s="2"/>
      <c r="J20" s="39">
        <f t="shared" si="1"/>
        <v>0</v>
      </c>
      <c r="K20" s="2"/>
      <c r="L20" s="39">
        <f t="shared" si="2"/>
        <v>0</v>
      </c>
      <c r="M20" s="40">
        <f t="shared" si="3"/>
        <v>0</v>
      </c>
    </row>
    <row r="21" spans="1:13" s="36" customFormat="1" ht="41.4" x14ac:dyDescent="0.3">
      <c r="A21" s="25">
        <v>11</v>
      </c>
      <c r="B21" s="19" t="s">
        <v>120</v>
      </c>
      <c r="C21" s="19"/>
      <c r="D21" s="10" t="s">
        <v>26</v>
      </c>
      <c r="E21" s="3"/>
      <c r="F21" s="2">
        <f>1.05*2.15*14+1.25*2.15*14</f>
        <v>69.22999999999999</v>
      </c>
      <c r="G21" s="2"/>
      <c r="H21" s="39">
        <f t="shared" si="0"/>
        <v>0</v>
      </c>
      <c r="I21" s="2"/>
      <c r="J21" s="39">
        <f t="shared" si="1"/>
        <v>0</v>
      </c>
      <c r="K21" s="2"/>
      <c r="L21" s="39">
        <f t="shared" si="2"/>
        <v>0</v>
      </c>
      <c r="M21" s="40">
        <f t="shared" si="3"/>
        <v>0</v>
      </c>
    </row>
    <row r="22" spans="1:13" s="36" customFormat="1" ht="41.4" x14ac:dyDescent="0.3">
      <c r="A22" s="25">
        <v>12</v>
      </c>
      <c r="B22" s="19" t="s">
        <v>118</v>
      </c>
      <c r="C22" s="19"/>
      <c r="D22" s="3" t="s">
        <v>24</v>
      </c>
      <c r="E22" s="3"/>
      <c r="F22" s="2">
        <f>1.6*5</f>
        <v>8</v>
      </c>
      <c r="G22" s="2"/>
      <c r="H22" s="39">
        <f t="shared" si="0"/>
        <v>0</v>
      </c>
      <c r="I22" s="2"/>
      <c r="J22" s="39">
        <f t="shared" si="1"/>
        <v>0</v>
      </c>
      <c r="K22" s="2"/>
      <c r="L22" s="39">
        <f t="shared" si="2"/>
        <v>0</v>
      </c>
      <c r="M22" s="40">
        <f t="shared" si="3"/>
        <v>0</v>
      </c>
    </row>
    <row r="23" spans="1:13" s="36" customFormat="1" ht="27.6" x14ac:dyDescent="0.3">
      <c r="A23" s="25">
        <v>13</v>
      </c>
      <c r="B23" s="19" t="s">
        <v>117</v>
      </c>
      <c r="C23" s="13"/>
      <c r="D23" s="3" t="s">
        <v>24</v>
      </c>
      <c r="E23" s="3"/>
      <c r="F23" s="2">
        <v>112</v>
      </c>
      <c r="G23" s="2"/>
      <c r="H23" s="39">
        <f t="shared" si="0"/>
        <v>0</v>
      </c>
      <c r="I23" s="2"/>
      <c r="J23" s="39">
        <f t="shared" si="1"/>
        <v>0</v>
      </c>
      <c r="K23" s="2"/>
      <c r="L23" s="39">
        <f t="shared" si="2"/>
        <v>0</v>
      </c>
      <c r="M23" s="40">
        <f t="shared" si="3"/>
        <v>0</v>
      </c>
    </row>
    <row r="24" spans="1:13" s="36" customFormat="1" ht="41.4" x14ac:dyDescent="0.3">
      <c r="A24" s="25">
        <v>14</v>
      </c>
      <c r="B24" s="19" t="s">
        <v>121</v>
      </c>
      <c r="C24" s="13"/>
      <c r="D24" s="3" t="s">
        <v>15</v>
      </c>
      <c r="E24" s="3"/>
      <c r="F24" s="2">
        <v>11</v>
      </c>
      <c r="G24" s="2"/>
      <c r="H24" s="39">
        <f t="shared" si="0"/>
        <v>0</v>
      </c>
      <c r="I24" s="2"/>
      <c r="J24" s="39">
        <f t="shared" si="1"/>
        <v>0</v>
      </c>
      <c r="K24" s="2"/>
      <c r="L24" s="39">
        <f t="shared" si="2"/>
        <v>0</v>
      </c>
      <c r="M24" s="40">
        <f t="shared" si="3"/>
        <v>0</v>
      </c>
    </row>
    <row r="25" spans="1:13" s="36" customFormat="1" ht="41.4" x14ac:dyDescent="0.3">
      <c r="A25" s="25">
        <v>15</v>
      </c>
      <c r="B25" s="19" t="s">
        <v>61</v>
      </c>
      <c r="C25" s="13"/>
      <c r="D25" s="3" t="s">
        <v>15</v>
      </c>
      <c r="E25" s="3"/>
      <c r="F25" s="2">
        <v>11</v>
      </c>
      <c r="G25" s="2"/>
      <c r="H25" s="39">
        <f t="shared" si="0"/>
        <v>0</v>
      </c>
      <c r="I25" s="2"/>
      <c r="J25" s="39">
        <f t="shared" si="1"/>
        <v>0</v>
      </c>
      <c r="K25" s="2"/>
      <c r="L25" s="39">
        <f t="shared" si="2"/>
        <v>0</v>
      </c>
      <c r="M25" s="40">
        <f t="shared" si="3"/>
        <v>0</v>
      </c>
    </row>
    <row r="26" spans="1:13" s="36" customFormat="1" ht="27.6" x14ac:dyDescent="0.3">
      <c r="A26" s="25">
        <v>16</v>
      </c>
      <c r="B26" s="19" t="s">
        <v>122</v>
      </c>
      <c r="C26" s="13"/>
      <c r="D26" s="3" t="s">
        <v>14</v>
      </c>
      <c r="E26" s="3"/>
      <c r="F26" s="2">
        <v>9</v>
      </c>
      <c r="G26" s="2"/>
      <c r="H26" s="39">
        <f t="shared" si="0"/>
        <v>0</v>
      </c>
      <c r="I26" s="2"/>
      <c r="J26" s="39">
        <f t="shared" si="1"/>
        <v>0</v>
      </c>
      <c r="K26" s="2"/>
      <c r="L26" s="39">
        <f t="shared" si="2"/>
        <v>0</v>
      </c>
      <c r="M26" s="40">
        <f t="shared" si="3"/>
        <v>0</v>
      </c>
    </row>
    <row r="27" spans="1:13" s="36" customFormat="1" ht="27.6" x14ac:dyDescent="0.3">
      <c r="A27" s="25">
        <v>17</v>
      </c>
      <c r="B27" s="19" t="s">
        <v>71</v>
      </c>
      <c r="C27" s="13"/>
      <c r="D27" s="3" t="s">
        <v>15</v>
      </c>
      <c r="E27" s="3"/>
      <c r="F27" s="2">
        <v>11</v>
      </c>
      <c r="G27" s="2"/>
      <c r="H27" s="39">
        <f t="shared" si="0"/>
        <v>0</v>
      </c>
      <c r="I27" s="2"/>
      <c r="J27" s="39">
        <f t="shared" si="1"/>
        <v>0</v>
      </c>
      <c r="K27" s="2"/>
      <c r="L27" s="39">
        <f t="shared" si="2"/>
        <v>0</v>
      </c>
      <c r="M27" s="40">
        <f t="shared" si="3"/>
        <v>0</v>
      </c>
    </row>
    <row r="28" spans="1:13" s="36" customFormat="1" ht="27.6" x14ac:dyDescent="0.3">
      <c r="A28" s="25">
        <v>18</v>
      </c>
      <c r="B28" s="19" t="s">
        <v>123</v>
      </c>
      <c r="C28" s="13"/>
      <c r="D28" s="3" t="s">
        <v>24</v>
      </c>
      <c r="E28" s="3"/>
      <c r="F28" s="2">
        <v>48</v>
      </c>
      <c r="G28" s="2"/>
      <c r="H28" s="39">
        <f t="shared" si="0"/>
        <v>0</v>
      </c>
      <c r="I28" s="2"/>
      <c r="J28" s="39">
        <f t="shared" si="1"/>
        <v>0</v>
      </c>
      <c r="K28" s="2"/>
      <c r="L28" s="39">
        <f t="shared" si="2"/>
        <v>0</v>
      </c>
      <c r="M28" s="40">
        <f t="shared" si="3"/>
        <v>0</v>
      </c>
    </row>
    <row r="29" spans="1:13" s="36" customFormat="1" ht="27.6" x14ac:dyDescent="0.3">
      <c r="A29" s="25">
        <v>19</v>
      </c>
      <c r="B29" s="19" t="s">
        <v>124</v>
      </c>
      <c r="C29" s="13"/>
      <c r="D29" s="3" t="s">
        <v>24</v>
      </c>
      <c r="E29" s="3"/>
      <c r="F29" s="2">
        <v>84</v>
      </c>
      <c r="G29" s="2"/>
      <c r="H29" s="39">
        <f t="shared" si="0"/>
        <v>0</v>
      </c>
      <c r="I29" s="2"/>
      <c r="J29" s="39">
        <f t="shared" si="1"/>
        <v>0</v>
      </c>
      <c r="K29" s="2"/>
      <c r="L29" s="39">
        <f t="shared" si="2"/>
        <v>0</v>
      </c>
      <c r="M29" s="40">
        <f t="shared" si="3"/>
        <v>0</v>
      </c>
    </row>
    <row r="30" spans="1:13" s="36" customFormat="1" ht="27.6" x14ac:dyDescent="0.3">
      <c r="A30" s="25">
        <v>20</v>
      </c>
      <c r="B30" s="19" t="s">
        <v>72</v>
      </c>
      <c r="C30" s="13"/>
      <c r="D30" s="3" t="s">
        <v>26</v>
      </c>
      <c r="E30" s="3"/>
      <c r="F30" s="2">
        <v>190</v>
      </c>
      <c r="G30" s="2"/>
      <c r="H30" s="39">
        <f t="shared" si="0"/>
        <v>0</v>
      </c>
      <c r="I30" s="2"/>
      <c r="J30" s="39">
        <f t="shared" si="1"/>
        <v>0</v>
      </c>
      <c r="K30" s="2"/>
      <c r="L30" s="39">
        <f t="shared" si="2"/>
        <v>0</v>
      </c>
      <c r="M30" s="40">
        <f t="shared" si="3"/>
        <v>0</v>
      </c>
    </row>
    <row r="31" spans="1:13" s="36" customFormat="1" ht="41.4" x14ac:dyDescent="0.3">
      <c r="A31" s="25">
        <v>21</v>
      </c>
      <c r="B31" s="41" t="s">
        <v>147</v>
      </c>
      <c r="C31" s="4"/>
      <c r="D31" s="34" t="s">
        <v>26</v>
      </c>
      <c r="E31" s="34"/>
      <c r="F31" s="2">
        <f>414.67*1.15</f>
        <v>476.87049999999999</v>
      </c>
      <c r="G31" s="2"/>
      <c r="H31" s="39">
        <f t="shared" si="0"/>
        <v>0</v>
      </c>
      <c r="I31" s="2"/>
      <c r="J31" s="39">
        <f t="shared" si="1"/>
        <v>0</v>
      </c>
      <c r="K31" s="2"/>
      <c r="L31" s="39">
        <f t="shared" si="2"/>
        <v>0</v>
      </c>
      <c r="M31" s="40">
        <f t="shared" si="3"/>
        <v>0</v>
      </c>
    </row>
    <row r="32" spans="1:13" s="36" customFormat="1" ht="27.6" x14ac:dyDescent="0.3">
      <c r="A32" s="25">
        <v>22</v>
      </c>
      <c r="B32" s="41" t="s">
        <v>119</v>
      </c>
      <c r="C32" s="4"/>
      <c r="D32" s="34" t="s">
        <v>26</v>
      </c>
      <c r="E32" s="34"/>
      <c r="F32" s="2">
        <v>31.13</v>
      </c>
      <c r="G32" s="2"/>
      <c r="H32" s="39">
        <f t="shared" si="0"/>
        <v>0</v>
      </c>
      <c r="I32" s="2"/>
      <c r="J32" s="39">
        <f t="shared" si="1"/>
        <v>0</v>
      </c>
      <c r="K32" s="2"/>
      <c r="L32" s="39">
        <f t="shared" si="2"/>
        <v>0</v>
      </c>
      <c r="M32" s="40">
        <f t="shared" si="3"/>
        <v>0</v>
      </c>
    </row>
    <row r="33" spans="1:13" s="36" customFormat="1" x14ac:dyDescent="0.3">
      <c r="A33" s="25">
        <v>23</v>
      </c>
      <c r="B33" s="19" t="s">
        <v>73</v>
      </c>
      <c r="C33" s="13"/>
      <c r="D33" s="3" t="s">
        <v>26</v>
      </c>
      <c r="E33" s="3"/>
      <c r="F33" s="2">
        <v>278</v>
      </c>
      <c r="G33" s="2"/>
      <c r="H33" s="39">
        <f t="shared" si="0"/>
        <v>0</v>
      </c>
      <c r="I33" s="2"/>
      <c r="J33" s="39">
        <f t="shared" si="1"/>
        <v>0</v>
      </c>
      <c r="K33" s="2"/>
      <c r="L33" s="39">
        <f t="shared" si="2"/>
        <v>0</v>
      </c>
      <c r="M33" s="40">
        <f t="shared" si="3"/>
        <v>0</v>
      </c>
    </row>
    <row r="34" spans="1:13" s="36" customFormat="1" ht="55.2" x14ac:dyDescent="0.3">
      <c r="A34" s="25">
        <v>24</v>
      </c>
      <c r="B34" s="106" t="s">
        <v>62</v>
      </c>
      <c r="C34" s="12"/>
      <c r="D34" s="3" t="s">
        <v>18</v>
      </c>
      <c r="E34" s="3"/>
      <c r="F34" s="2">
        <v>95.5</v>
      </c>
      <c r="G34" s="2"/>
      <c r="H34" s="39">
        <f t="shared" si="0"/>
        <v>0</v>
      </c>
      <c r="I34" s="2"/>
      <c r="J34" s="39">
        <f t="shared" si="1"/>
        <v>0</v>
      </c>
      <c r="K34" s="2"/>
      <c r="L34" s="39">
        <f t="shared" si="2"/>
        <v>0</v>
      </c>
      <c r="M34" s="40">
        <f t="shared" si="3"/>
        <v>0</v>
      </c>
    </row>
    <row r="35" spans="1:13" s="36" customFormat="1" ht="27.6" x14ac:dyDescent="0.3">
      <c r="A35" s="25">
        <v>25</v>
      </c>
      <c r="B35" s="106" t="s">
        <v>63</v>
      </c>
      <c r="C35" s="12"/>
      <c r="D35" s="3" t="s">
        <v>5</v>
      </c>
      <c r="E35" s="3"/>
      <c r="F35" s="2">
        <f>F34*1.8</f>
        <v>171.9</v>
      </c>
      <c r="G35" s="2"/>
      <c r="H35" s="39">
        <f t="shared" si="0"/>
        <v>0</v>
      </c>
      <c r="I35" s="2"/>
      <c r="J35" s="39">
        <f t="shared" si="1"/>
        <v>0</v>
      </c>
      <c r="K35" s="2"/>
      <c r="L35" s="39">
        <f t="shared" si="2"/>
        <v>0</v>
      </c>
      <c r="M35" s="40">
        <f t="shared" si="3"/>
        <v>0</v>
      </c>
    </row>
    <row r="36" spans="1:13" s="36" customFormat="1" ht="27.6" x14ac:dyDescent="0.3">
      <c r="A36" s="25">
        <v>26</v>
      </c>
      <c r="B36" s="106" t="s">
        <v>64</v>
      </c>
      <c r="C36" s="12"/>
      <c r="D36" s="3" t="s">
        <v>26</v>
      </c>
      <c r="E36" s="3"/>
      <c r="F36" s="2">
        <v>445.8</v>
      </c>
      <c r="G36" s="2"/>
      <c r="H36" s="39">
        <f t="shared" si="0"/>
        <v>0</v>
      </c>
      <c r="I36" s="2"/>
      <c r="J36" s="39">
        <f t="shared" si="1"/>
        <v>0</v>
      </c>
      <c r="K36" s="2"/>
      <c r="L36" s="39">
        <f t="shared" si="2"/>
        <v>0</v>
      </c>
      <c r="M36" s="40">
        <f t="shared" si="3"/>
        <v>0</v>
      </c>
    </row>
    <row r="37" spans="1:13" s="36" customFormat="1" ht="27.6" x14ac:dyDescent="0.3">
      <c r="A37" s="25">
        <v>27</v>
      </c>
      <c r="B37" s="106" t="s">
        <v>115</v>
      </c>
      <c r="C37" s="12"/>
      <c r="D37" s="3" t="s">
        <v>18</v>
      </c>
      <c r="E37" s="3"/>
      <c r="F37" s="2">
        <v>78.599999999999994</v>
      </c>
      <c r="G37" s="2"/>
      <c r="H37" s="39">
        <f t="shared" si="0"/>
        <v>0</v>
      </c>
      <c r="I37" s="2"/>
      <c r="J37" s="39">
        <f t="shared" si="1"/>
        <v>0</v>
      </c>
      <c r="K37" s="2"/>
      <c r="L37" s="39">
        <f t="shared" si="2"/>
        <v>0</v>
      </c>
      <c r="M37" s="40">
        <f t="shared" si="3"/>
        <v>0</v>
      </c>
    </row>
    <row r="38" spans="1:13" s="36" customFormat="1" x14ac:dyDescent="0.3">
      <c r="A38" s="25"/>
      <c r="B38" s="117" t="s">
        <v>65</v>
      </c>
      <c r="C38" s="42"/>
      <c r="D38" s="20"/>
      <c r="E38" s="20"/>
      <c r="F38" s="2"/>
      <c r="G38" s="2"/>
      <c r="H38" s="39">
        <f t="shared" si="0"/>
        <v>0</v>
      </c>
      <c r="I38" s="2"/>
      <c r="J38" s="39">
        <f t="shared" si="1"/>
        <v>0</v>
      </c>
      <c r="K38" s="2"/>
      <c r="L38" s="39">
        <f t="shared" si="2"/>
        <v>0</v>
      </c>
      <c r="M38" s="40">
        <f t="shared" si="3"/>
        <v>0</v>
      </c>
    </row>
    <row r="39" spans="1:13" s="36" customFormat="1" x14ac:dyDescent="0.3">
      <c r="A39" s="43"/>
      <c r="B39" s="118" t="s">
        <v>39</v>
      </c>
      <c r="C39" s="44"/>
      <c r="D39" s="3"/>
      <c r="E39" s="45"/>
      <c r="F39" s="18"/>
      <c r="G39" s="46"/>
      <c r="H39" s="39">
        <f t="shared" si="0"/>
        <v>0</v>
      </c>
      <c r="I39" s="18"/>
      <c r="J39" s="39">
        <f t="shared" si="1"/>
        <v>0</v>
      </c>
      <c r="K39" s="18"/>
      <c r="L39" s="39">
        <f t="shared" si="2"/>
        <v>0</v>
      </c>
      <c r="M39" s="40">
        <f t="shared" si="3"/>
        <v>0</v>
      </c>
    </row>
    <row r="40" spans="1:13" s="36" customFormat="1" ht="55.2" x14ac:dyDescent="0.3">
      <c r="A40" s="150">
        <v>28</v>
      </c>
      <c r="B40" s="119" t="s">
        <v>125</v>
      </c>
      <c r="C40" s="56"/>
      <c r="D40" s="47" t="s">
        <v>26</v>
      </c>
      <c r="E40" s="47"/>
      <c r="F40" s="48">
        <v>30</v>
      </c>
      <c r="G40" s="22"/>
      <c r="H40" s="39">
        <f t="shared" si="0"/>
        <v>0</v>
      </c>
      <c r="I40" s="22"/>
      <c r="J40" s="39">
        <f t="shared" si="1"/>
        <v>0</v>
      </c>
      <c r="K40" s="22"/>
      <c r="L40" s="39">
        <f t="shared" si="2"/>
        <v>0</v>
      </c>
      <c r="M40" s="40">
        <f t="shared" si="3"/>
        <v>0</v>
      </c>
    </row>
    <row r="41" spans="1:13" s="36" customFormat="1" x14ac:dyDescent="0.3">
      <c r="A41" s="151"/>
      <c r="B41" s="41" t="s">
        <v>32</v>
      </c>
      <c r="C41" s="4"/>
      <c r="D41" s="3" t="s">
        <v>26</v>
      </c>
      <c r="E41" s="2">
        <v>1</v>
      </c>
      <c r="F41" s="2">
        <f>F40*E41</f>
        <v>30</v>
      </c>
      <c r="G41" s="22"/>
      <c r="H41" s="39">
        <f t="shared" si="0"/>
        <v>0</v>
      </c>
      <c r="I41" s="2"/>
      <c r="J41" s="39">
        <f t="shared" si="1"/>
        <v>0</v>
      </c>
      <c r="K41" s="2"/>
      <c r="L41" s="39">
        <f t="shared" si="2"/>
        <v>0</v>
      </c>
      <c r="M41" s="40">
        <f t="shared" si="3"/>
        <v>0</v>
      </c>
    </row>
    <row r="42" spans="1:13" s="36" customFormat="1" x14ac:dyDescent="0.3">
      <c r="A42" s="151"/>
      <c r="B42" s="120" t="s">
        <v>25</v>
      </c>
      <c r="C42" s="49"/>
      <c r="D42" s="34" t="s">
        <v>6</v>
      </c>
      <c r="E42" s="57">
        <v>0.02</v>
      </c>
      <c r="F42" s="46">
        <f>E42*F40</f>
        <v>0.6</v>
      </c>
      <c r="G42" s="46"/>
      <c r="H42" s="39">
        <f t="shared" si="0"/>
        <v>0</v>
      </c>
      <c r="I42" s="46"/>
      <c r="J42" s="39">
        <f t="shared" si="1"/>
        <v>0</v>
      </c>
      <c r="K42" s="46"/>
      <c r="L42" s="39">
        <f t="shared" si="2"/>
        <v>0</v>
      </c>
      <c r="M42" s="40">
        <f t="shared" si="3"/>
        <v>0</v>
      </c>
    </row>
    <row r="43" spans="1:13" s="36" customFormat="1" ht="27.6" x14ac:dyDescent="0.3">
      <c r="A43" s="151"/>
      <c r="B43" s="121" t="s">
        <v>50</v>
      </c>
      <c r="C43" s="49"/>
      <c r="D43" s="3" t="s">
        <v>7</v>
      </c>
      <c r="E43" s="46">
        <v>4</v>
      </c>
      <c r="F43" s="46">
        <f>F40*E43</f>
        <v>120</v>
      </c>
      <c r="G43" s="46"/>
      <c r="H43" s="39">
        <f t="shared" si="0"/>
        <v>0</v>
      </c>
      <c r="I43" s="46"/>
      <c r="J43" s="39">
        <f t="shared" si="1"/>
        <v>0</v>
      </c>
      <c r="K43" s="46"/>
      <c r="L43" s="39">
        <f t="shared" si="2"/>
        <v>0</v>
      </c>
      <c r="M43" s="40">
        <f t="shared" si="3"/>
        <v>0</v>
      </c>
    </row>
    <row r="44" spans="1:13" s="36" customFormat="1" x14ac:dyDescent="0.3">
      <c r="A44" s="151"/>
      <c r="B44" s="120" t="s">
        <v>17</v>
      </c>
      <c r="C44" s="49"/>
      <c r="D44" s="34" t="s">
        <v>6</v>
      </c>
      <c r="E44" s="57">
        <v>1.9E-2</v>
      </c>
      <c r="F44" s="46">
        <f>E44*F40</f>
        <v>0.56999999999999995</v>
      </c>
      <c r="G44" s="22"/>
      <c r="H44" s="39">
        <f t="shared" si="0"/>
        <v>0</v>
      </c>
      <c r="I44" s="46"/>
      <c r="J44" s="39">
        <f t="shared" si="1"/>
        <v>0</v>
      </c>
      <c r="K44" s="46"/>
      <c r="L44" s="39">
        <f t="shared" si="2"/>
        <v>0</v>
      </c>
      <c r="M44" s="40">
        <f t="shared" si="3"/>
        <v>0</v>
      </c>
    </row>
    <row r="45" spans="1:13" s="36" customFormat="1" ht="41.4" x14ac:dyDescent="0.3">
      <c r="A45" s="146">
        <v>29</v>
      </c>
      <c r="B45" s="119" t="s">
        <v>145</v>
      </c>
      <c r="C45" s="56"/>
      <c r="D45" s="47" t="s">
        <v>26</v>
      </c>
      <c r="E45" s="47"/>
      <c r="F45" s="58">
        <f>F40</f>
        <v>30</v>
      </c>
      <c r="G45" s="59"/>
      <c r="H45" s="39">
        <f t="shared" si="0"/>
        <v>0</v>
      </c>
      <c r="I45" s="22"/>
      <c r="J45" s="39">
        <f t="shared" si="1"/>
        <v>0</v>
      </c>
      <c r="K45" s="22"/>
      <c r="L45" s="39">
        <f t="shared" si="2"/>
        <v>0</v>
      </c>
      <c r="M45" s="40">
        <f t="shared" si="3"/>
        <v>0</v>
      </c>
    </row>
    <row r="46" spans="1:13" s="36" customFormat="1" x14ac:dyDescent="0.3">
      <c r="A46" s="147"/>
      <c r="B46" s="41" t="s">
        <v>32</v>
      </c>
      <c r="C46" s="4"/>
      <c r="D46" s="3" t="s">
        <v>26</v>
      </c>
      <c r="E46" s="2">
        <v>1</v>
      </c>
      <c r="F46" s="2">
        <f>F45*E46</f>
        <v>30</v>
      </c>
      <c r="G46" s="22"/>
      <c r="H46" s="39">
        <f t="shared" si="0"/>
        <v>0</v>
      </c>
      <c r="I46" s="22"/>
      <c r="J46" s="39">
        <f t="shared" si="1"/>
        <v>0</v>
      </c>
      <c r="K46" s="2"/>
      <c r="L46" s="39">
        <f t="shared" si="2"/>
        <v>0</v>
      </c>
      <c r="M46" s="40">
        <f t="shared" si="3"/>
        <v>0</v>
      </c>
    </row>
    <row r="47" spans="1:13" s="36" customFormat="1" x14ac:dyDescent="0.3">
      <c r="A47" s="147"/>
      <c r="B47" s="121" t="s">
        <v>25</v>
      </c>
      <c r="C47" s="49"/>
      <c r="D47" s="34" t="s">
        <v>6</v>
      </c>
      <c r="E47" s="57">
        <v>4.5199999999999997E-2</v>
      </c>
      <c r="F47" s="46">
        <f>E47*F45</f>
        <v>1.3559999999999999</v>
      </c>
      <c r="G47" s="46"/>
      <c r="H47" s="39">
        <f t="shared" si="0"/>
        <v>0</v>
      </c>
      <c r="I47" s="46"/>
      <c r="J47" s="39">
        <f t="shared" si="1"/>
        <v>0</v>
      </c>
      <c r="K47" s="46"/>
      <c r="L47" s="39">
        <f t="shared" si="2"/>
        <v>0</v>
      </c>
      <c r="M47" s="40">
        <f t="shared" si="3"/>
        <v>0</v>
      </c>
    </row>
    <row r="48" spans="1:13" s="36" customFormat="1" ht="41.4" x14ac:dyDescent="0.3">
      <c r="A48" s="148"/>
      <c r="B48" s="122" t="s">
        <v>150</v>
      </c>
      <c r="C48" s="60"/>
      <c r="D48" s="10" t="s">
        <v>26</v>
      </c>
      <c r="E48" s="10">
        <v>1.05</v>
      </c>
      <c r="F48" s="22">
        <f>E48*F45</f>
        <v>31.5</v>
      </c>
      <c r="G48" s="22"/>
      <c r="H48" s="39">
        <f t="shared" si="0"/>
        <v>0</v>
      </c>
      <c r="I48" s="22"/>
      <c r="J48" s="39">
        <f t="shared" si="1"/>
        <v>0</v>
      </c>
      <c r="K48" s="22"/>
      <c r="L48" s="39">
        <f t="shared" si="2"/>
        <v>0</v>
      </c>
      <c r="M48" s="40">
        <f t="shared" si="3"/>
        <v>0</v>
      </c>
    </row>
    <row r="49" spans="1:13" s="36" customFormat="1" ht="27.6" x14ac:dyDescent="0.3">
      <c r="A49" s="148"/>
      <c r="B49" s="122" t="s">
        <v>155</v>
      </c>
      <c r="C49" s="109"/>
      <c r="D49" s="10" t="s">
        <v>7</v>
      </c>
      <c r="E49" s="61">
        <v>7</v>
      </c>
      <c r="F49" s="22">
        <f>E49*F45</f>
        <v>210</v>
      </c>
      <c r="G49" s="22"/>
      <c r="H49" s="39">
        <f t="shared" si="0"/>
        <v>0</v>
      </c>
      <c r="I49" s="22"/>
      <c r="J49" s="39">
        <f t="shared" si="1"/>
        <v>0</v>
      </c>
      <c r="K49" s="22"/>
      <c r="L49" s="39">
        <f t="shared" si="2"/>
        <v>0</v>
      </c>
      <c r="M49" s="40">
        <f t="shared" si="3"/>
        <v>0</v>
      </c>
    </row>
    <row r="50" spans="1:13" s="36" customFormat="1" ht="27.6" x14ac:dyDescent="0.3">
      <c r="A50" s="148"/>
      <c r="B50" s="41" t="s">
        <v>51</v>
      </c>
      <c r="C50" s="1"/>
      <c r="D50" s="3" t="s">
        <v>38</v>
      </c>
      <c r="E50" s="3">
        <v>0.1</v>
      </c>
      <c r="F50" s="2">
        <f>E50*F45</f>
        <v>3</v>
      </c>
      <c r="G50" s="2"/>
      <c r="H50" s="39">
        <f t="shared" si="0"/>
        <v>0</v>
      </c>
      <c r="I50" s="2"/>
      <c r="J50" s="39">
        <f t="shared" si="1"/>
        <v>0</v>
      </c>
      <c r="K50" s="2"/>
      <c r="L50" s="39">
        <f t="shared" si="2"/>
        <v>0</v>
      </c>
      <c r="M50" s="40">
        <f t="shared" si="3"/>
        <v>0</v>
      </c>
    </row>
    <row r="51" spans="1:13" s="36" customFormat="1" x14ac:dyDescent="0.3">
      <c r="A51" s="148"/>
      <c r="B51" s="122" t="s">
        <v>52</v>
      </c>
      <c r="C51" s="60"/>
      <c r="D51" s="10" t="s">
        <v>7</v>
      </c>
      <c r="E51" s="10">
        <v>0.04</v>
      </c>
      <c r="F51" s="22">
        <f>E51*F45</f>
        <v>1.2</v>
      </c>
      <c r="G51" s="22"/>
      <c r="H51" s="39">
        <f t="shared" si="0"/>
        <v>0</v>
      </c>
      <c r="I51" s="22"/>
      <c r="J51" s="39">
        <f t="shared" si="1"/>
        <v>0</v>
      </c>
      <c r="K51" s="22"/>
      <c r="L51" s="39">
        <f t="shared" si="2"/>
        <v>0</v>
      </c>
      <c r="M51" s="40">
        <f t="shared" si="3"/>
        <v>0</v>
      </c>
    </row>
    <row r="52" spans="1:13" s="36" customFormat="1" x14ac:dyDescent="0.3">
      <c r="A52" s="149"/>
      <c r="B52" s="122" t="s">
        <v>17</v>
      </c>
      <c r="C52" s="60"/>
      <c r="D52" s="10" t="s">
        <v>6</v>
      </c>
      <c r="E52" s="10">
        <v>4.6600000000000003E-2</v>
      </c>
      <c r="F52" s="22">
        <f>E52*F45</f>
        <v>1.3980000000000001</v>
      </c>
      <c r="G52" s="22"/>
      <c r="H52" s="39">
        <f t="shared" si="0"/>
        <v>0</v>
      </c>
      <c r="I52" s="22"/>
      <c r="J52" s="39">
        <f t="shared" si="1"/>
        <v>0</v>
      </c>
      <c r="K52" s="22"/>
      <c r="L52" s="39">
        <f t="shared" si="2"/>
        <v>0</v>
      </c>
      <c r="M52" s="40">
        <f t="shared" si="3"/>
        <v>0</v>
      </c>
    </row>
    <row r="53" spans="1:13" s="36" customFormat="1" ht="27.6" x14ac:dyDescent="0.3">
      <c r="A53" s="146">
        <v>30</v>
      </c>
      <c r="B53" s="119" t="s">
        <v>146</v>
      </c>
      <c r="C53" s="56"/>
      <c r="D53" s="47" t="s">
        <v>26</v>
      </c>
      <c r="E53" s="47"/>
      <c r="F53" s="48">
        <v>432</v>
      </c>
      <c r="G53" s="59"/>
      <c r="H53" s="39">
        <f t="shared" si="0"/>
        <v>0</v>
      </c>
      <c r="I53" s="22"/>
      <c r="J53" s="39">
        <f t="shared" si="1"/>
        <v>0</v>
      </c>
      <c r="K53" s="22"/>
      <c r="L53" s="39">
        <f t="shared" si="2"/>
        <v>0</v>
      </c>
      <c r="M53" s="40">
        <f t="shared" si="3"/>
        <v>0</v>
      </c>
    </row>
    <row r="54" spans="1:13" s="36" customFormat="1" x14ac:dyDescent="0.3">
      <c r="A54" s="147"/>
      <c r="B54" s="41" t="s">
        <v>32</v>
      </c>
      <c r="C54" s="4"/>
      <c r="D54" s="3" t="s">
        <v>26</v>
      </c>
      <c r="E54" s="2">
        <v>1</v>
      </c>
      <c r="F54" s="2">
        <f>F53*E54</f>
        <v>432</v>
      </c>
      <c r="G54" s="22"/>
      <c r="H54" s="39">
        <f t="shared" si="0"/>
        <v>0</v>
      </c>
      <c r="I54" s="22"/>
      <c r="J54" s="39">
        <f t="shared" si="1"/>
        <v>0</v>
      </c>
      <c r="K54" s="2"/>
      <c r="L54" s="39">
        <f t="shared" si="2"/>
        <v>0</v>
      </c>
      <c r="M54" s="40">
        <f t="shared" si="3"/>
        <v>0</v>
      </c>
    </row>
    <row r="55" spans="1:13" s="36" customFormat="1" x14ac:dyDescent="0.3">
      <c r="A55" s="147"/>
      <c r="B55" s="120" t="s">
        <v>25</v>
      </c>
      <c r="C55" s="49"/>
      <c r="D55" s="34" t="s">
        <v>6</v>
      </c>
      <c r="E55" s="57">
        <v>4.5199999999999997E-2</v>
      </c>
      <c r="F55" s="46">
        <f>E55*F53</f>
        <v>19.526399999999999</v>
      </c>
      <c r="G55" s="46"/>
      <c r="H55" s="39">
        <f t="shared" si="0"/>
        <v>0</v>
      </c>
      <c r="I55" s="46"/>
      <c r="J55" s="39">
        <f t="shared" si="1"/>
        <v>0</v>
      </c>
      <c r="K55" s="46"/>
      <c r="L55" s="39">
        <f t="shared" si="2"/>
        <v>0</v>
      </c>
      <c r="M55" s="40">
        <f t="shared" si="3"/>
        <v>0</v>
      </c>
    </row>
    <row r="56" spans="1:13" s="36" customFormat="1" ht="41.4" x14ac:dyDescent="0.3">
      <c r="A56" s="148"/>
      <c r="B56" s="122" t="s">
        <v>151</v>
      </c>
      <c r="C56" s="60"/>
      <c r="D56" s="10" t="s">
        <v>26</v>
      </c>
      <c r="E56" s="10">
        <v>1.05</v>
      </c>
      <c r="F56" s="22">
        <f>E56*F53</f>
        <v>453.6</v>
      </c>
      <c r="G56" s="22"/>
      <c r="H56" s="39">
        <f t="shared" si="0"/>
        <v>0</v>
      </c>
      <c r="I56" s="22"/>
      <c r="J56" s="39">
        <f t="shared" si="1"/>
        <v>0</v>
      </c>
      <c r="K56" s="22"/>
      <c r="L56" s="39">
        <f t="shared" si="2"/>
        <v>0</v>
      </c>
      <c r="M56" s="40">
        <f t="shared" si="3"/>
        <v>0</v>
      </c>
    </row>
    <row r="57" spans="1:13" s="36" customFormat="1" ht="27.6" x14ac:dyDescent="0.3">
      <c r="A57" s="148"/>
      <c r="B57" s="122" t="s">
        <v>156</v>
      </c>
      <c r="C57" s="109"/>
      <c r="D57" s="10" t="s">
        <v>7</v>
      </c>
      <c r="E57" s="61">
        <v>7</v>
      </c>
      <c r="F57" s="22">
        <f>E57*F53</f>
        <v>3024</v>
      </c>
      <c r="G57" s="22"/>
      <c r="H57" s="39">
        <f t="shared" si="0"/>
        <v>0</v>
      </c>
      <c r="I57" s="22"/>
      <c r="J57" s="39">
        <f t="shared" si="1"/>
        <v>0</v>
      </c>
      <c r="K57" s="22"/>
      <c r="L57" s="39">
        <f t="shared" si="2"/>
        <v>0</v>
      </c>
      <c r="M57" s="40">
        <f t="shared" si="3"/>
        <v>0</v>
      </c>
    </row>
    <row r="58" spans="1:13" s="36" customFormat="1" ht="27.6" x14ac:dyDescent="0.3">
      <c r="A58" s="148"/>
      <c r="B58" s="41" t="s">
        <v>51</v>
      </c>
      <c r="C58" s="1"/>
      <c r="D58" s="3" t="s">
        <v>38</v>
      </c>
      <c r="E58" s="3">
        <v>0.1</v>
      </c>
      <c r="F58" s="2">
        <f>E58*F53</f>
        <v>43.2</v>
      </c>
      <c r="G58" s="2"/>
      <c r="H58" s="39">
        <f t="shared" si="0"/>
        <v>0</v>
      </c>
      <c r="I58" s="2"/>
      <c r="J58" s="39">
        <f t="shared" si="1"/>
        <v>0</v>
      </c>
      <c r="K58" s="2"/>
      <c r="L58" s="39">
        <f t="shared" si="2"/>
        <v>0</v>
      </c>
      <c r="M58" s="40">
        <f t="shared" si="3"/>
        <v>0</v>
      </c>
    </row>
    <row r="59" spans="1:13" s="36" customFormat="1" x14ac:dyDescent="0.3">
      <c r="A59" s="148"/>
      <c r="B59" s="122" t="s">
        <v>52</v>
      </c>
      <c r="C59" s="60"/>
      <c r="D59" s="10" t="s">
        <v>7</v>
      </c>
      <c r="E59" s="10">
        <v>0.04</v>
      </c>
      <c r="F59" s="22">
        <f>E59*F53</f>
        <v>17.28</v>
      </c>
      <c r="G59" s="22"/>
      <c r="H59" s="39">
        <f t="shared" si="0"/>
        <v>0</v>
      </c>
      <c r="I59" s="22"/>
      <c r="J59" s="39">
        <f t="shared" si="1"/>
        <v>0</v>
      </c>
      <c r="K59" s="22"/>
      <c r="L59" s="39">
        <f t="shared" si="2"/>
        <v>0</v>
      </c>
      <c r="M59" s="40">
        <f t="shared" si="3"/>
        <v>0</v>
      </c>
    </row>
    <row r="60" spans="1:13" s="36" customFormat="1" x14ac:dyDescent="0.3">
      <c r="A60" s="149"/>
      <c r="B60" s="122" t="s">
        <v>17</v>
      </c>
      <c r="C60" s="60"/>
      <c r="D60" s="10" t="s">
        <v>6</v>
      </c>
      <c r="E60" s="10">
        <v>4.6600000000000003E-2</v>
      </c>
      <c r="F60" s="22">
        <f>E60*F53</f>
        <v>20.1312</v>
      </c>
      <c r="G60" s="22"/>
      <c r="H60" s="39">
        <f t="shared" si="0"/>
        <v>0</v>
      </c>
      <c r="I60" s="22"/>
      <c r="J60" s="39">
        <f t="shared" si="1"/>
        <v>0</v>
      </c>
      <c r="K60" s="22"/>
      <c r="L60" s="39">
        <f t="shared" si="2"/>
        <v>0</v>
      </c>
      <c r="M60" s="40">
        <f t="shared" si="3"/>
        <v>0</v>
      </c>
    </row>
    <row r="61" spans="1:13" s="36" customFormat="1" ht="27.6" x14ac:dyDescent="0.3">
      <c r="A61" s="146">
        <v>31</v>
      </c>
      <c r="B61" s="119" t="s">
        <v>142</v>
      </c>
      <c r="C61" s="56"/>
      <c r="D61" s="47" t="s">
        <v>24</v>
      </c>
      <c r="E61" s="47"/>
      <c r="F61" s="58">
        <v>367.2</v>
      </c>
      <c r="G61" s="59"/>
      <c r="H61" s="39">
        <f t="shared" si="0"/>
        <v>0</v>
      </c>
      <c r="I61" s="22"/>
      <c r="J61" s="39">
        <f t="shared" si="1"/>
        <v>0</v>
      </c>
      <c r="K61" s="22"/>
      <c r="L61" s="39">
        <f t="shared" si="2"/>
        <v>0</v>
      </c>
      <c r="M61" s="40">
        <f t="shared" si="3"/>
        <v>0</v>
      </c>
    </row>
    <row r="62" spans="1:13" s="36" customFormat="1" x14ac:dyDescent="0.3">
      <c r="A62" s="147"/>
      <c r="B62" s="41" t="s">
        <v>32</v>
      </c>
      <c r="C62" s="4"/>
      <c r="D62" s="3" t="s">
        <v>24</v>
      </c>
      <c r="E62" s="2">
        <v>1</v>
      </c>
      <c r="F62" s="2">
        <f>F61*E62</f>
        <v>367.2</v>
      </c>
      <c r="G62" s="22"/>
      <c r="H62" s="39">
        <f t="shared" si="0"/>
        <v>0</v>
      </c>
      <c r="I62" s="22"/>
      <c r="J62" s="39">
        <f t="shared" si="1"/>
        <v>0</v>
      </c>
      <c r="K62" s="2"/>
      <c r="L62" s="39">
        <f t="shared" si="2"/>
        <v>0</v>
      </c>
      <c r="M62" s="40">
        <f t="shared" si="3"/>
        <v>0</v>
      </c>
    </row>
    <row r="63" spans="1:13" s="36" customFormat="1" x14ac:dyDescent="0.3">
      <c r="A63" s="147"/>
      <c r="B63" s="120" t="s">
        <v>25</v>
      </c>
      <c r="C63" s="49"/>
      <c r="D63" s="34" t="s">
        <v>6</v>
      </c>
      <c r="E63" s="57">
        <v>2.4E-2</v>
      </c>
      <c r="F63" s="46">
        <f>E63*F61</f>
        <v>8.8127999999999993</v>
      </c>
      <c r="G63" s="46"/>
      <c r="H63" s="39">
        <f t="shared" ref="H63:H116" si="4">G63*F63</f>
        <v>0</v>
      </c>
      <c r="I63" s="46"/>
      <c r="J63" s="39">
        <f t="shared" ref="J63:J116" si="5">I63*F63</f>
        <v>0</v>
      </c>
      <c r="K63" s="46"/>
      <c r="L63" s="39">
        <f t="shared" ref="L63:L116" si="6">K63*F63</f>
        <v>0</v>
      </c>
      <c r="M63" s="40">
        <f t="shared" ref="M63:M116" si="7">L63+J63+H63</f>
        <v>0</v>
      </c>
    </row>
    <row r="64" spans="1:13" s="36" customFormat="1" ht="41.4" x14ac:dyDescent="0.3">
      <c r="A64" s="147"/>
      <c r="B64" s="122" t="s">
        <v>152</v>
      </c>
      <c r="C64" s="60"/>
      <c r="D64" s="10" t="s">
        <v>26</v>
      </c>
      <c r="E64" s="10">
        <f>0.07*1.05</f>
        <v>7.350000000000001E-2</v>
      </c>
      <c r="F64" s="22">
        <f>E64*F61</f>
        <v>26.989200000000004</v>
      </c>
      <c r="G64" s="22"/>
      <c r="H64" s="39">
        <f t="shared" si="4"/>
        <v>0</v>
      </c>
      <c r="I64" s="22"/>
      <c r="J64" s="39">
        <f t="shared" si="5"/>
        <v>0</v>
      </c>
      <c r="K64" s="22"/>
      <c r="L64" s="39">
        <f t="shared" si="6"/>
        <v>0</v>
      </c>
      <c r="M64" s="40">
        <f t="shared" si="7"/>
        <v>0</v>
      </c>
    </row>
    <row r="65" spans="1:13" s="36" customFormat="1" ht="27.6" x14ac:dyDescent="0.3">
      <c r="A65" s="147"/>
      <c r="B65" s="122" t="s">
        <v>157</v>
      </c>
      <c r="C65" s="109"/>
      <c r="D65" s="10" t="s">
        <v>7</v>
      </c>
      <c r="E65" s="61">
        <f>7*0.07</f>
        <v>0.49000000000000005</v>
      </c>
      <c r="F65" s="22">
        <f>E65*F61</f>
        <v>179.92800000000003</v>
      </c>
      <c r="G65" s="22"/>
      <c r="H65" s="39">
        <f t="shared" si="4"/>
        <v>0</v>
      </c>
      <c r="I65" s="22"/>
      <c r="J65" s="39">
        <f t="shared" si="5"/>
        <v>0</v>
      </c>
      <c r="K65" s="22"/>
      <c r="L65" s="39">
        <f t="shared" si="6"/>
        <v>0</v>
      </c>
      <c r="M65" s="40">
        <f t="shared" si="7"/>
        <v>0</v>
      </c>
    </row>
    <row r="66" spans="1:13" s="36" customFormat="1" ht="27.6" x14ac:dyDescent="0.3">
      <c r="A66" s="147"/>
      <c r="B66" s="41" t="s">
        <v>51</v>
      </c>
      <c r="C66" s="1"/>
      <c r="D66" s="3" t="s">
        <v>38</v>
      </c>
      <c r="E66" s="3">
        <v>0.01</v>
      </c>
      <c r="F66" s="2">
        <f>E66*F61</f>
        <v>3.6720000000000002</v>
      </c>
      <c r="G66" s="2"/>
      <c r="H66" s="39">
        <f t="shared" si="4"/>
        <v>0</v>
      </c>
      <c r="I66" s="2"/>
      <c r="J66" s="39">
        <f t="shared" si="5"/>
        <v>0</v>
      </c>
      <c r="K66" s="2"/>
      <c r="L66" s="39">
        <f t="shared" si="6"/>
        <v>0</v>
      </c>
      <c r="M66" s="40">
        <f t="shared" si="7"/>
        <v>0</v>
      </c>
    </row>
    <row r="67" spans="1:13" s="36" customFormat="1" x14ac:dyDescent="0.3">
      <c r="A67" s="147"/>
      <c r="B67" s="122" t="s">
        <v>52</v>
      </c>
      <c r="C67" s="60"/>
      <c r="D67" s="10" t="s">
        <v>7</v>
      </c>
      <c r="E67" s="10">
        <v>4.0000000000000001E-3</v>
      </c>
      <c r="F67" s="22">
        <f>E67*F61</f>
        <v>1.4687999999999999</v>
      </c>
      <c r="G67" s="22"/>
      <c r="H67" s="39">
        <f t="shared" si="4"/>
        <v>0</v>
      </c>
      <c r="I67" s="22"/>
      <c r="J67" s="39">
        <f t="shared" si="5"/>
        <v>0</v>
      </c>
      <c r="K67" s="22"/>
      <c r="L67" s="39">
        <f t="shared" si="6"/>
        <v>0</v>
      </c>
      <c r="M67" s="40">
        <f t="shared" si="7"/>
        <v>0</v>
      </c>
    </row>
    <row r="68" spans="1:13" s="36" customFormat="1" x14ac:dyDescent="0.3">
      <c r="A68" s="165"/>
      <c r="B68" s="122" t="s">
        <v>17</v>
      </c>
      <c r="C68" s="60"/>
      <c r="D68" s="10" t="s">
        <v>6</v>
      </c>
      <c r="E68" s="10">
        <v>2.1999999999999999E-2</v>
      </c>
      <c r="F68" s="22">
        <f>E68*F61</f>
        <v>8.0783999999999985</v>
      </c>
      <c r="G68" s="22"/>
      <c r="H68" s="39">
        <f t="shared" si="4"/>
        <v>0</v>
      </c>
      <c r="I68" s="22"/>
      <c r="J68" s="39">
        <f t="shared" si="5"/>
        <v>0</v>
      </c>
      <c r="K68" s="22"/>
      <c r="L68" s="39">
        <f t="shared" si="6"/>
        <v>0</v>
      </c>
      <c r="M68" s="40">
        <f t="shared" si="7"/>
        <v>0</v>
      </c>
    </row>
    <row r="69" spans="1:13" s="36" customFormat="1" x14ac:dyDescent="0.3">
      <c r="A69" s="43"/>
      <c r="B69" s="123" t="s">
        <v>40</v>
      </c>
      <c r="C69" s="62"/>
      <c r="D69" s="3"/>
      <c r="E69" s="45"/>
      <c r="F69" s="18"/>
      <c r="G69" s="46"/>
      <c r="H69" s="39">
        <f t="shared" si="4"/>
        <v>0</v>
      </c>
      <c r="I69" s="18"/>
      <c r="J69" s="39">
        <f t="shared" si="5"/>
        <v>0</v>
      </c>
      <c r="K69" s="18"/>
      <c r="L69" s="39">
        <f t="shared" si="6"/>
        <v>0</v>
      </c>
      <c r="M69" s="40">
        <f t="shared" si="7"/>
        <v>0</v>
      </c>
    </row>
    <row r="70" spans="1:13" s="36" customFormat="1" ht="27.6" x14ac:dyDescent="0.3">
      <c r="A70" s="169">
        <v>32</v>
      </c>
      <c r="B70" s="124" t="s">
        <v>141</v>
      </c>
      <c r="C70" s="63"/>
      <c r="D70" s="47" t="s">
        <v>26</v>
      </c>
      <c r="E70" s="47"/>
      <c r="F70" s="27">
        <v>134.63999999999999</v>
      </c>
      <c r="G70" s="2"/>
      <c r="H70" s="39">
        <f t="shared" si="4"/>
        <v>0</v>
      </c>
      <c r="I70" s="2"/>
      <c r="J70" s="39">
        <f t="shared" si="5"/>
        <v>0</v>
      </c>
      <c r="K70" s="2"/>
      <c r="L70" s="39">
        <f t="shared" si="6"/>
        <v>0</v>
      </c>
      <c r="M70" s="40">
        <f t="shared" si="7"/>
        <v>0</v>
      </c>
    </row>
    <row r="71" spans="1:13" s="36" customFormat="1" x14ac:dyDescent="0.3">
      <c r="A71" s="170"/>
      <c r="B71" s="41" t="s">
        <v>32</v>
      </c>
      <c r="C71" s="4"/>
      <c r="D71" s="3" t="s">
        <v>26</v>
      </c>
      <c r="E71" s="2">
        <v>1</v>
      </c>
      <c r="F71" s="2">
        <f>F70*E71</f>
        <v>134.63999999999999</v>
      </c>
      <c r="G71" s="22"/>
      <c r="H71" s="39">
        <f t="shared" si="4"/>
        <v>0</v>
      </c>
      <c r="I71" s="2"/>
      <c r="J71" s="39">
        <f t="shared" si="5"/>
        <v>0</v>
      </c>
      <c r="K71" s="2"/>
      <c r="L71" s="39">
        <f t="shared" si="6"/>
        <v>0</v>
      </c>
      <c r="M71" s="40">
        <f t="shared" si="7"/>
        <v>0</v>
      </c>
    </row>
    <row r="72" spans="1:13" s="36" customFormat="1" x14ac:dyDescent="0.3">
      <c r="A72" s="170"/>
      <c r="B72" s="120" t="s">
        <v>25</v>
      </c>
      <c r="C72" s="49"/>
      <c r="D72" s="34" t="s">
        <v>6</v>
      </c>
      <c r="E72" s="57">
        <v>5.5E-2</v>
      </c>
      <c r="F72" s="46">
        <f>E72*F70</f>
        <v>7.4051999999999989</v>
      </c>
      <c r="G72" s="46"/>
      <c r="H72" s="39">
        <f t="shared" si="4"/>
        <v>0</v>
      </c>
      <c r="I72" s="46"/>
      <c r="J72" s="39">
        <f t="shared" si="5"/>
        <v>0</v>
      </c>
      <c r="K72" s="46"/>
      <c r="L72" s="39">
        <f t="shared" si="6"/>
        <v>0</v>
      </c>
      <c r="M72" s="40">
        <f t="shared" si="7"/>
        <v>0</v>
      </c>
    </row>
    <row r="73" spans="1:13" s="36" customFormat="1" ht="55.2" x14ac:dyDescent="0.3">
      <c r="A73" s="170"/>
      <c r="B73" s="141" t="s">
        <v>158</v>
      </c>
      <c r="C73" s="110"/>
      <c r="D73" s="10" t="s">
        <v>26</v>
      </c>
      <c r="E73" s="10">
        <v>2.1</v>
      </c>
      <c r="F73" s="2">
        <f>F70*E73</f>
        <v>282.74399999999997</v>
      </c>
      <c r="G73" s="2"/>
      <c r="H73" s="39">
        <f t="shared" si="4"/>
        <v>0</v>
      </c>
      <c r="I73" s="2"/>
      <c r="J73" s="39">
        <f t="shared" si="5"/>
        <v>0</v>
      </c>
      <c r="K73" s="2"/>
      <c r="L73" s="39">
        <f t="shared" si="6"/>
        <v>0</v>
      </c>
      <c r="M73" s="40">
        <f t="shared" si="7"/>
        <v>0</v>
      </c>
    </row>
    <row r="74" spans="1:13" s="36" customFormat="1" ht="113.4" customHeight="1" x14ac:dyDescent="0.3">
      <c r="A74" s="170"/>
      <c r="B74" s="41" t="s">
        <v>44</v>
      </c>
      <c r="C74" s="4"/>
      <c r="D74" s="3" t="s">
        <v>26</v>
      </c>
      <c r="E74" s="2">
        <v>1</v>
      </c>
      <c r="F74" s="2">
        <f>F70*E74</f>
        <v>134.63999999999999</v>
      </c>
      <c r="G74" s="2"/>
      <c r="H74" s="39">
        <f t="shared" si="4"/>
        <v>0</v>
      </c>
      <c r="I74" s="2"/>
      <c r="J74" s="39">
        <f t="shared" si="5"/>
        <v>0</v>
      </c>
      <c r="K74" s="2"/>
      <c r="L74" s="39">
        <f t="shared" si="6"/>
        <v>0</v>
      </c>
      <c r="M74" s="40">
        <f t="shared" si="7"/>
        <v>0</v>
      </c>
    </row>
    <row r="75" spans="1:13" s="36" customFormat="1" ht="86.4" customHeight="1" x14ac:dyDescent="0.3">
      <c r="A75" s="170"/>
      <c r="B75" s="19" t="s">
        <v>43</v>
      </c>
      <c r="C75" s="12"/>
      <c r="D75" s="3" t="s">
        <v>26</v>
      </c>
      <c r="E75" s="2">
        <v>1.05</v>
      </c>
      <c r="F75" s="2">
        <f>E75*F70</f>
        <v>141.37199999999999</v>
      </c>
      <c r="G75" s="2"/>
      <c r="H75" s="39">
        <f t="shared" si="4"/>
        <v>0</v>
      </c>
      <c r="I75" s="2"/>
      <c r="J75" s="39">
        <f t="shared" si="5"/>
        <v>0</v>
      </c>
      <c r="K75" s="2"/>
      <c r="L75" s="39">
        <f t="shared" si="6"/>
        <v>0</v>
      </c>
      <c r="M75" s="40">
        <f t="shared" si="7"/>
        <v>0</v>
      </c>
    </row>
    <row r="76" spans="1:13" s="36" customFormat="1" x14ac:dyDescent="0.3">
      <c r="A76" s="177"/>
      <c r="B76" s="106" t="s">
        <v>17</v>
      </c>
      <c r="C76" s="12"/>
      <c r="D76" s="3" t="s">
        <v>6</v>
      </c>
      <c r="E76" s="2">
        <v>0.1</v>
      </c>
      <c r="F76" s="2">
        <f>F70*E76</f>
        <v>13.463999999999999</v>
      </c>
      <c r="G76" s="2"/>
      <c r="H76" s="39">
        <f t="shared" si="4"/>
        <v>0</v>
      </c>
      <c r="I76" s="2"/>
      <c r="J76" s="39">
        <f t="shared" si="5"/>
        <v>0</v>
      </c>
      <c r="K76" s="2"/>
      <c r="L76" s="39">
        <f t="shared" si="6"/>
        <v>0</v>
      </c>
      <c r="M76" s="40">
        <f t="shared" si="7"/>
        <v>0</v>
      </c>
    </row>
    <row r="77" spans="1:13" s="36" customFormat="1" ht="27.6" x14ac:dyDescent="0.3">
      <c r="A77" s="169">
        <v>33</v>
      </c>
      <c r="B77" s="125" t="s">
        <v>128</v>
      </c>
      <c r="C77" s="8"/>
      <c r="D77" s="47" t="s">
        <v>26</v>
      </c>
      <c r="E77" s="47"/>
      <c r="F77" s="27">
        <v>136</v>
      </c>
      <c r="G77" s="2"/>
      <c r="H77" s="39">
        <f t="shared" si="4"/>
        <v>0</v>
      </c>
      <c r="I77" s="2"/>
      <c r="J77" s="39">
        <f t="shared" si="5"/>
        <v>0</v>
      </c>
      <c r="K77" s="2"/>
      <c r="L77" s="39">
        <f t="shared" si="6"/>
        <v>0</v>
      </c>
      <c r="M77" s="40">
        <f t="shared" si="7"/>
        <v>0</v>
      </c>
    </row>
    <row r="78" spans="1:13" s="36" customFormat="1" x14ac:dyDescent="0.3">
      <c r="A78" s="170"/>
      <c r="B78" s="41" t="s">
        <v>32</v>
      </c>
      <c r="C78" s="4"/>
      <c r="D78" s="3" t="s">
        <v>26</v>
      </c>
      <c r="E78" s="2">
        <v>1</v>
      </c>
      <c r="F78" s="2">
        <f>F77*E78</f>
        <v>136</v>
      </c>
      <c r="G78" s="22"/>
      <c r="H78" s="39">
        <f t="shared" si="4"/>
        <v>0</v>
      </c>
      <c r="I78" s="2"/>
      <c r="J78" s="39">
        <f t="shared" si="5"/>
        <v>0</v>
      </c>
      <c r="K78" s="2"/>
      <c r="L78" s="39">
        <f t="shared" si="6"/>
        <v>0</v>
      </c>
      <c r="M78" s="40">
        <f t="shared" si="7"/>
        <v>0</v>
      </c>
    </row>
    <row r="79" spans="1:13" s="36" customFormat="1" x14ac:dyDescent="0.3">
      <c r="A79" s="170"/>
      <c r="B79" s="120" t="s">
        <v>25</v>
      </c>
      <c r="C79" s="49"/>
      <c r="D79" s="34" t="s">
        <v>6</v>
      </c>
      <c r="E79" s="57">
        <v>5.5E-2</v>
      </c>
      <c r="F79" s="46">
        <f>F77*E79</f>
        <v>7.48</v>
      </c>
      <c r="G79" s="46"/>
      <c r="H79" s="39">
        <f t="shared" si="4"/>
        <v>0</v>
      </c>
      <c r="I79" s="46"/>
      <c r="J79" s="39">
        <f t="shared" si="5"/>
        <v>0</v>
      </c>
      <c r="K79" s="46"/>
      <c r="L79" s="39">
        <f t="shared" si="6"/>
        <v>0</v>
      </c>
      <c r="M79" s="40">
        <f t="shared" si="7"/>
        <v>0</v>
      </c>
    </row>
    <row r="80" spans="1:13" s="36" customFormat="1" ht="55.2" x14ac:dyDescent="0.3">
      <c r="A80" s="170"/>
      <c r="B80" s="126" t="s">
        <v>159</v>
      </c>
      <c r="C80" s="110"/>
      <c r="D80" s="10" t="s">
        <v>26</v>
      </c>
      <c r="E80" s="10">
        <v>1.05</v>
      </c>
      <c r="F80" s="2">
        <f>F77*E80</f>
        <v>142.80000000000001</v>
      </c>
      <c r="G80" s="2"/>
      <c r="H80" s="39">
        <f t="shared" si="4"/>
        <v>0</v>
      </c>
      <c r="I80" s="2"/>
      <c r="J80" s="39">
        <f t="shared" si="5"/>
        <v>0</v>
      </c>
      <c r="K80" s="2"/>
      <c r="L80" s="39">
        <f t="shared" si="6"/>
        <v>0</v>
      </c>
      <c r="M80" s="40">
        <f t="shared" si="7"/>
        <v>0</v>
      </c>
    </row>
    <row r="81" spans="1:13" s="36" customFormat="1" ht="55.2" x14ac:dyDescent="0.3">
      <c r="A81" s="170"/>
      <c r="B81" s="126" t="s">
        <v>160</v>
      </c>
      <c r="C81" s="110"/>
      <c r="D81" s="10" t="s">
        <v>26</v>
      </c>
      <c r="E81" s="10">
        <v>1.05</v>
      </c>
      <c r="F81" s="2">
        <f>F77*E81</f>
        <v>142.80000000000001</v>
      </c>
      <c r="G81" s="2"/>
      <c r="H81" s="39">
        <f t="shared" si="4"/>
        <v>0</v>
      </c>
      <c r="I81" s="2"/>
      <c r="J81" s="39">
        <f t="shared" si="5"/>
        <v>0</v>
      </c>
      <c r="K81" s="2"/>
      <c r="L81" s="39">
        <f t="shared" si="6"/>
        <v>0</v>
      </c>
      <c r="M81" s="40">
        <f t="shared" si="7"/>
        <v>0</v>
      </c>
    </row>
    <row r="82" spans="1:13" s="36" customFormat="1" ht="110.4" customHeight="1" x14ac:dyDescent="0.3">
      <c r="A82" s="170"/>
      <c r="B82" s="41" t="s">
        <v>45</v>
      </c>
      <c r="C82" s="107"/>
      <c r="D82" s="3" t="s">
        <v>26</v>
      </c>
      <c r="E82" s="2">
        <v>1</v>
      </c>
      <c r="F82" s="2">
        <f>F77*E82</f>
        <v>136</v>
      </c>
      <c r="G82" s="2"/>
      <c r="H82" s="39">
        <f t="shared" si="4"/>
        <v>0</v>
      </c>
      <c r="I82" s="2"/>
      <c r="J82" s="39">
        <f t="shared" si="5"/>
        <v>0</v>
      </c>
      <c r="K82" s="2"/>
      <c r="L82" s="39">
        <f t="shared" si="6"/>
        <v>0</v>
      </c>
      <c r="M82" s="40">
        <f t="shared" si="7"/>
        <v>0</v>
      </c>
    </row>
    <row r="83" spans="1:13" s="36" customFormat="1" ht="82.95" customHeight="1" x14ac:dyDescent="0.3">
      <c r="A83" s="170"/>
      <c r="B83" s="141" t="s">
        <v>43</v>
      </c>
      <c r="C83" s="12"/>
      <c r="D83" s="3" t="s">
        <v>26</v>
      </c>
      <c r="E83" s="2">
        <v>1.05</v>
      </c>
      <c r="F83" s="2">
        <f>F77*E83</f>
        <v>142.80000000000001</v>
      </c>
      <c r="G83" s="2"/>
      <c r="H83" s="39">
        <f t="shared" si="4"/>
        <v>0</v>
      </c>
      <c r="I83" s="2"/>
      <c r="J83" s="39">
        <f t="shared" si="5"/>
        <v>0</v>
      </c>
      <c r="K83" s="2"/>
      <c r="L83" s="39">
        <f t="shared" si="6"/>
        <v>0</v>
      </c>
      <c r="M83" s="40">
        <f t="shared" si="7"/>
        <v>0</v>
      </c>
    </row>
    <row r="84" spans="1:13" s="36" customFormat="1" x14ac:dyDescent="0.3">
      <c r="A84" s="177"/>
      <c r="B84" s="106" t="s">
        <v>17</v>
      </c>
      <c r="C84" s="12"/>
      <c r="D84" s="3" t="s">
        <v>6</v>
      </c>
      <c r="E84" s="3">
        <v>0.1</v>
      </c>
      <c r="F84" s="2">
        <f>F77*E84</f>
        <v>13.600000000000001</v>
      </c>
      <c r="G84" s="2"/>
      <c r="H84" s="39">
        <f t="shared" si="4"/>
        <v>0</v>
      </c>
      <c r="I84" s="2"/>
      <c r="J84" s="39">
        <f t="shared" si="5"/>
        <v>0</v>
      </c>
      <c r="K84" s="2"/>
      <c r="L84" s="39">
        <f t="shared" si="6"/>
        <v>0</v>
      </c>
      <c r="M84" s="40">
        <f t="shared" si="7"/>
        <v>0</v>
      </c>
    </row>
    <row r="85" spans="1:13" s="36" customFormat="1" ht="27.6" x14ac:dyDescent="0.3">
      <c r="A85" s="169">
        <v>34</v>
      </c>
      <c r="B85" s="124" t="s">
        <v>127</v>
      </c>
      <c r="C85" s="63"/>
      <c r="D85" s="47" t="s">
        <v>26</v>
      </c>
      <c r="E85" s="47"/>
      <c r="F85" s="27">
        <v>15.6</v>
      </c>
      <c r="G85" s="2"/>
      <c r="H85" s="39">
        <f t="shared" si="4"/>
        <v>0</v>
      </c>
      <c r="I85" s="2"/>
      <c r="J85" s="39">
        <f t="shared" si="5"/>
        <v>0</v>
      </c>
      <c r="K85" s="2"/>
      <c r="L85" s="39">
        <f t="shared" si="6"/>
        <v>0</v>
      </c>
      <c r="M85" s="40">
        <f t="shared" si="7"/>
        <v>0</v>
      </c>
    </row>
    <row r="86" spans="1:13" s="36" customFormat="1" x14ac:dyDescent="0.3">
      <c r="A86" s="170"/>
      <c r="B86" s="41" t="s">
        <v>32</v>
      </c>
      <c r="C86" s="4"/>
      <c r="D86" s="3" t="s">
        <v>26</v>
      </c>
      <c r="E86" s="2">
        <v>1</v>
      </c>
      <c r="F86" s="2">
        <f>F85*E86</f>
        <v>15.6</v>
      </c>
      <c r="G86" s="22"/>
      <c r="H86" s="39">
        <f t="shared" si="4"/>
        <v>0</v>
      </c>
      <c r="I86" s="2"/>
      <c r="J86" s="39">
        <f t="shared" si="5"/>
        <v>0</v>
      </c>
      <c r="K86" s="2"/>
      <c r="L86" s="39">
        <f t="shared" si="6"/>
        <v>0</v>
      </c>
      <c r="M86" s="40">
        <f t="shared" si="7"/>
        <v>0</v>
      </c>
    </row>
    <row r="87" spans="1:13" s="36" customFormat="1" x14ac:dyDescent="0.3">
      <c r="A87" s="170"/>
      <c r="B87" s="120" t="s">
        <v>25</v>
      </c>
      <c r="C87" s="49"/>
      <c r="D87" s="34" t="s">
        <v>6</v>
      </c>
      <c r="E87" s="57">
        <v>5.5E-2</v>
      </c>
      <c r="F87" s="46">
        <f>E87*F85</f>
        <v>0.85799999999999998</v>
      </c>
      <c r="G87" s="46"/>
      <c r="H87" s="39">
        <f t="shared" si="4"/>
        <v>0</v>
      </c>
      <c r="I87" s="46"/>
      <c r="J87" s="39">
        <f t="shared" si="5"/>
        <v>0</v>
      </c>
      <c r="K87" s="46"/>
      <c r="L87" s="39">
        <f t="shared" si="6"/>
        <v>0</v>
      </c>
      <c r="M87" s="40">
        <f t="shared" si="7"/>
        <v>0</v>
      </c>
    </row>
    <row r="88" spans="1:13" s="36" customFormat="1" ht="55.2" x14ac:dyDescent="0.3">
      <c r="A88" s="170"/>
      <c r="B88" s="141" t="s">
        <v>161</v>
      </c>
      <c r="C88" s="110"/>
      <c r="D88" s="10" t="s">
        <v>26</v>
      </c>
      <c r="E88" s="10">
        <v>2.1</v>
      </c>
      <c r="F88" s="2">
        <f>F85*E88</f>
        <v>32.76</v>
      </c>
      <c r="G88" s="2"/>
      <c r="H88" s="39">
        <f t="shared" si="4"/>
        <v>0</v>
      </c>
      <c r="I88" s="2"/>
      <c r="J88" s="39">
        <f t="shared" si="5"/>
        <v>0</v>
      </c>
      <c r="K88" s="2"/>
      <c r="L88" s="39">
        <f t="shared" si="6"/>
        <v>0</v>
      </c>
      <c r="M88" s="40">
        <f t="shared" si="7"/>
        <v>0</v>
      </c>
    </row>
    <row r="89" spans="1:13" s="36" customFormat="1" ht="108" customHeight="1" x14ac:dyDescent="0.3">
      <c r="A89" s="170"/>
      <c r="B89" s="126" t="s">
        <v>44</v>
      </c>
      <c r="C89" s="4"/>
      <c r="D89" s="3" t="s">
        <v>26</v>
      </c>
      <c r="E89" s="2">
        <v>1</v>
      </c>
      <c r="F89" s="2">
        <f>F85*E89</f>
        <v>15.6</v>
      </c>
      <c r="G89" s="2"/>
      <c r="H89" s="39">
        <f t="shared" si="4"/>
        <v>0</v>
      </c>
      <c r="I89" s="2"/>
      <c r="J89" s="39">
        <f t="shared" si="5"/>
        <v>0</v>
      </c>
      <c r="K89" s="2"/>
      <c r="L89" s="39">
        <f t="shared" si="6"/>
        <v>0</v>
      </c>
      <c r="M89" s="40">
        <f t="shared" si="7"/>
        <v>0</v>
      </c>
    </row>
    <row r="90" spans="1:13" s="36" customFormat="1" ht="93" customHeight="1" x14ac:dyDescent="0.3">
      <c r="A90" s="170"/>
      <c r="B90" s="141" t="s">
        <v>43</v>
      </c>
      <c r="C90" s="12"/>
      <c r="D90" s="3" t="s">
        <v>26</v>
      </c>
      <c r="E90" s="2">
        <v>1.05</v>
      </c>
      <c r="F90" s="2">
        <f>E90*F85</f>
        <v>16.38</v>
      </c>
      <c r="G90" s="2"/>
      <c r="H90" s="39">
        <f t="shared" si="4"/>
        <v>0</v>
      </c>
      <c r="I90" s="2"/>
      <c r="J90" s="39">
        <f t="shared" si="5"/>
        <v>0</v>
      </c>
      <c r="K90" s="2"/>
      <c r="L90" s="39">
        <f t="shared" si="6"/>
        <v>0</v>
      </c>
      <c r="M90" s="40">
        <f t="shared" si="7"/>
        <v>0</v>
      </c>
    </row>
    <row r="91" spans="1:13" s="36" customFormat="1" x14ac:dyDescent="0.3">
      <c r="A91" s="177"/>
      <c r="B91" s="106" t="s">
        <v>17</v>
      </c>
      <c r="C91" s="12"/>
      <c r="D91" s="3" t="s">
        <v>6</v>
      </c>
      <c r="E91" s="2">
        <v>0.1</v>
      </c>
      <c r="F91" s="2">
        <f>F85*E91</f>
        <v>1.56</v>
      </c>
      <c r="G91" s="2"/>
      <c r="H91" s="39">
        <f t="shared" si="4"/>
        <v>0</v>
      </c>
      <c r="I91" s="2"/>
      <c r="J91" s="39">
        <f t="shared" si="5"/>
        <v>0</v>
      </c>
      <c r="K91" s="2"/>
      <c r="L91" s="39">
        <f t="shared" si="6"/>
        <v>0</v>
      </c>
      <c r="M91" s="40">
        <f t="shared" si="7"/>
        <v>0</v>
      </c>
    </row>
    <row r="92" spans="1:13" s="36" customFormat="1" ht="41.4" x14ac:dyDescent="0.3">
      <c r="A92" s="169">
        <v>35</v>
      </c>
      <c r="B92" s="124" t="s">
        <v>129</v>
      </c>
      <c r="C92" s="63"/>
      <c r="D92" s="47" t="s">
        <v>26</v>
      </c>
      <c r="E92" s="47"/>
      <c r="F92" s="48">
        <v>77</v>
      </c>
      <c r="G92" s="22"/>
      <c r="H92" s="39">
        <f t="shared" si="4"/>
        <v>0</v>
      </c>
      <c r="I92" s="22"/>
      <c r="J92" s="39">
        <f t="shared" si="5"/>
        <v>0</v>
      </c>
      <c r="K92" s="22"/>
      <c r="L92" s="39">
        <f t="shared" si="6"/>
        <v>0</v>
      </c>
      <c r="M92" s="40">
        <f t="shared" si="7"/>
        <v>0</v>
      </c>
    </row>
    <row r="93" spans="1:13" s="36" customFormat="1" x14ac:dyDescent="0.3">
      <c r="A93" s="170"/>
      <c r="B93" s="41" t="s">
        <v>32</v>
      </c>
      <c r="C93" s="4"/>
      <c r="D93" s="3" t="s">
        <v>26</v>
      </c>
      <c r="E93" s="2">
        <v>1</v>
      </c>
      <c r="F93" s="2">
        <f>F92*E93</f>
        <v>77</v>
      </c>
      <c r="G93" s="22"/>
      <c r="H93" s="39">
        <f t="shared" si="4"/>
        <v>0</v>
      </c>
      <c r="I93" s="2"/>
      <c r="J93" s="39">
        <f t="shared" si="5"/>
        <v>0</v>
      </c>
      <c r="K93" s="2"/>
      <c r="L93" s="39">
        <f t="shared" si="6"/>
        <v>0</v>
      </c>
      <c r="M93" s="40">
        <f t="shared" si="7"/>
        <v>0</v>
      </c>
    </row>
    <row r="94" spans="1:13" s="36" customFormat="1" x14ac:dyDescent="0.3">
      <c r="A94" s="170"/>
      <c r="B94" s="120" t="s">
        <v>25</v>
      </c>
      <c r="C94" s="49"/>
      <c r="D94" s="34" t="s">
        <v>6</v>
      </c>
      <c r="E94" s="57">
        <v>2.1999999999999999E-2</v>
      </c>
      <c r="F94" s="46">
        <f>F92*E94</f>
        <v>1.694</v>
      </c>
      <c r="G94" s="46"/>
      <c r="H94" s="39">
        <f t="shared" si="4"/>
        <v>0</v>
      </c>
      <c r="I94" s="46"/>
      <c r="J94" s="39">
        <f t="shared" si="5"/>
        <v>0</v>
      </c>
      <c r="K94" s="46"/>
      <c r="L94" s="39">
        <f t="shared" si="6"/>
        <v>0</v>
      </c>
      <c r="M94" s="40">
        <f t="shared" si="7"/>
        <v>0</v>
      </c>
    </row>
    <row r="95" spans="1:13" s="36" customFormat="1" ht="55.2" x14ac:dyDescent="0.3">
      <c r="A95" s="170"/>
      <c r="B95" s="141" t="s">
        <v>162</v>
      </c>
      <c r="C95" s="11"/>
      <c r="D95" s="10" t="s">
        <v>26</v>
      </c>
      <c r="E95" s="10">
        <v>1.05</v>
      </c>
      <c r="F95" s="2">
        <f>49*E95</f>
        <v>51.45</v>
      </c>
      <c r="G95" s="2"/>
      <c r="H95" s="39">
        <f t="shared" si="4"/>
        <v>0</v>
      </c>
      <c r="I95" s="2"/>
      <c r="J95" s="39">
        <f t="shared" si="5"/>
        <v>0</v>
      </c>
      <c r="K95" s="2"/>
      <c r="L95" s="39">
        <f t="shared" si="6"/>
        <v>0</v>
      </c>
      <c r="M95" s="40">
        <f t="shared" si="7"/>
        <v>0</v>
      </c>
    </row>
    <row r="96" spans="1:13" s="36" customFormat="1" ht="27.6" x14ac:dyDescent="0.3">
      <c r="A96" s="170"/>
      <c r="B96" s="141" t="s">
        <v>134</v>
      </c>
      <c r="C96" s="11"/>
      <c r="D96" s="10" t="s">
        <v>26</v>
      </c>
      <c r="E96" s="10">
        <v>1.05</v>
      </c>
      <c r="F96" s="2">
        <f>28*E96</f>
        <v>29.400000000000002</v>
      </c>
      <c r="G96" s="2"/>
      <c r="H96" s="39">
        <f t="shared" si="4"/>
        <v>0</v>
      </c>
      <c r="I96" s="2"/>
      <c r="J96" s="39">
        <f t="shared" si="5"/>
        <v>0</v>
      </c>
      <c r="K96" s="2"/>
      <c r="L96" s="39">
        <f t="shared" si="6"/>
        <v>0</v>
      </c>
      <c r="M96" s="40">
        <f t="shared" si="7"/>
        <v>0</v>
      </c>
    </row>
    <row r="97" spans="1:13" s="36" customFormat="1" ht="99" customHeight="1" x14ac:dyDescent="0.3">
      <c r="A97" s="170"/>
      <c r="B97" s="126" t="s">
        <v>46</v>
      </c>
      <c r="C97" s="4"/>
      <c r="D97" s="3" t="s">
        <v>26</v>
      </c>
      <c r="E97" s="2">
        <v>1</v>
      </c>
      <c r="F97" s="2">
        <f>E97*F92</f>
        <v>77</v>
      </c>
      <c r="G97" s="2"/>
      <c r="H97" s="39">
        <f t="shared" si="4"/>
        <v>0</v>
      </c>
      <c r="I97" s="2"/>
      <c r="J97" s="39">
        <f t="shared" si="5"/>
        <v>0</v>
      </c>
      <c r="K97" s="2"/>
      <c r="L97" s="39">
        <f t="shared" si="6"/>
        <v>0</v>
      </c>
      <c r="M97" s="40">
        <f t="shared" si="7"/>
        <v>0</v>
      </c>
    </row>
    <row r="98" spans="1:13" s="36" customFormat="1" x14ac:dyDescent="0.3">
      <c r="A98" s="177"/>
      <c r="B98" s="106" t="s">
        <v>17</v>
      </c>
      <c r="C98" s="12"/>
      <c r="D98" s="3" t="s">
        <v>6</v>
      </c>
      <c r="E98" s="3">
        <v>0.1</v>
      </c>
      <c r="F98" s="2">
        <f>F92*E98</f>
        <v>7.7</v>
      </c>
      <c r="G98" s="2"/>
      <c r="H98" s="39">
        <f t="shared" si="4"/>
        <v>0</v>
      </c>
      <c r="I98" s="2"/>
      <c r="J98" s="39">
        <f t="shared" si="5"/>
        <v>0</v>
      </c>
      <c r="K98" s="2"/>
      <c r="L98" s="39">
        <f t="shared" si="6"/>
        <v>0</v>
      </c>
      <c r="M98" s="40">
        <f t="shared" si="7"/>
        <v>0</v>
      </c>
    </row>
    <row r="99" spans="1:13" s="36" customFormat="1" ht="41.4" x14ac:dyDescent="0.3">
      <c r="A99" s="169">
        <v>36</v>
      </c>
      <c r="B99" s="125" t="s">
        <v>148</v>
      </c>
      <c r="C99" s="8"/>
      <c r="D99" s="5" t="s">
        <v>26</v>
      </c>
      <c r="E99" s="5"/>
      <c r="F99" s="26">
        <f>6*1.6</f>
        <v>9.6000000000000014</v>
      </c>
      <c r="G99" s="2"/>
      <c r="H99" s="39">
        <f t="shared" si="4"/>
        <v>0</v>
      </c>
      <c r="I99" s="2"/>
      <c r="J99" s="39">
        <f t="shared" si="5"/>
        <v>0</v>
      </c>
      <c r="K99" s="2"/>
      <c r="L99" s="39">
        <f t="shared" si="6"/>
        <v>0</v>
      </c>
      <c r="M99" s="40">
        <f t="shared" si="7"/>
        <v>0</v>
      </c>
    </row>
    <row r="100" spans="1:13" s="36" customFormat="1" x14ac:dyDescent="0.3">
      <c r="A100" s="170"/>
      <c r="B100" s="41" t="s">
        <v>32</v>
      </c>
      <c r="C100" s="4"/>
      <c r="D100" s="3" t="s">
        <v>26</v>
      </c>
      <c r="E100" s="2">
        <v>1</v>
      </c>
      <c r="F100" s="2">
        <f>F99*E100</f>
        <v>9.6000000000000014</v>
      </c>
      <c r="G100" s="22"/>
      <c r="H100" s="39">
        <f t="shared" si="4"/>
        <v>0</v>
      </c>
      <c r="I100" s="2"/>
      <c r="J100" s="39">
        <f t="shared" si="5"/>
        <v>0</v>
      </c>
      <c r="K100" s="2"/>
      <c r="L100" s="39">
        <f t="shared" si="6"/>
        <v>0</v>
      </c>
      <c r="M100" s="40">
        <f t="shared" si="7"/>
        <v>0</v>
      </c>
    </row>
    <row r="101" spans="1:13" s="36" customFormat="1" x14ac:dyDescent="0.3">
      <c r="A101" s="170"/>
      <c r="B101" s="120" t="s">
        <v>25</v>
      </c>
      <c r="C101" s="49"/>
      <c r="D101" s="34" t="s">
        <v>6</v>
      </c>
      <c r="E101" s="57">
        <v>3.1E-2</v>
      </c>
      <c r="F101" s="46">
        <f>F99*E101</f>
        <v>0.29760000000000003</v>
      </c>
      <c r="G101" s="46"/>
      <c r="H101" s="39">
        <f t="shared" si="4"/>
        <v>0</v>
      </c>
      <c r="I101" s="46"/>
      <c r="J101" s="39">
        <f t="shared" si="5"/>
        <v>0</v>
      </c>
      <c r="K101" s="46"/>
      <c r="L101" s="39">
        <f t="shared" si="6"/>
        <v>0</v>
      </c>
      <c r="M101" s="40">
        <f t="shared" si="7"/>
        <v>0</v>
      </c>
    </row>
    <row r="102" spans="1:13" s="36" customFormat="1" ht="55.2" x14ac:dyDescent="0.3">
      <c r="A102" s="170"/>
      <c r="B102" s="126" t="s">
        <v>153</v>
      </c>
      <c r="C102" s="4"/>
      <c r="D102" s="3" t="s">
        <v>26</v>
      </c>
      <c r="E102" s="3">
        <v>1.03</v>
      </c>
      <c r="F102" s="2">
        <f>E102*F99</f>
        <v>9.8880000000000017</v>
      </c>
      <c r="G102" s="2"/>
      <c r="H102" s="39">
        <f t="shared" si="4"/>
        <v>0</v>
      </c>
      <c r="I102" s="2"/>
      <c r="J102" s="39">
        <f t="shared" si="5"/>
        <v>0</v>
      </c>
      <c r="K102" s="2"/>
      <c r="L102" s="39">
        <f t="shared" si="6"/>
        <v>0</v>
      </c>
      <c r="M102" s="40">
        <f t="shared" si="7"/>
        <v>0</v>
      </c>
    </row>
    <row r="103" spans="1:13" s="36" customFormat="1" x14ac:dyDescent="0.3">
      <c r="A103" s="170"/>
      <c r="B103" s="126" t="s">
        <v>47</v>
      </c>
      <c r="C103" s="1"/>
      <c r="D103" s="3" t="s">
        <v>7</v>
      </c>
      <c r="E103" s="2">
        <v>6</v>
      </c>
      <c r="F103" s="2">
        <f>E103*F99</f>
        <v>57.600000000000009</v>
      </c>
      <c r="G103" s="2"/>
      <c r="H103" s="39">
        <f t="shared" si="4"/>
        <v>0</v>
      </c>
      <c r="I103" s="2"/>
      <c r="J103" s="39">
        <f t="shared" si="5"/>
        <v>0</v>
      </c>
      <c r="K103" s="2"/>
      <c r="L103" s="39">
        <f t="shared" si="6"/>
        <v>0</v>
      </c>
      <c r="M103" s="40">
        <f t="shared" si="7"/>
        <v>0</v>
      </c>
    </row>
    <row r="104" spans="1:13" s="36" customFormat="1" x14ac:dyDescent="0.3">
      <c r="A104" s="170"/>
      <c r="B104" s="41" t="s">
        <v>37</v>
      </c>
      <c r="C104" s="1"/>
      <c r="D104" s="3" t="s">
        <v>7</v>
      </c>
      <c r="E104" s="3">
        <v>0.04</v>
      </c>
      <c r="F104" s="2">
        <f>E104*F99</f>
        <v>0.38400000000000006</v>
      </c>
      <c r="G104" s="2"/>
      <c r="H104" s="39">
        <f t="shared" si="4"/>
        <v>0</v>
      </c>
      <c r="I104" s="2"/>
      <c r="J104" s="39">
        <f t="shared" si="5"/>
        <v>0</v>
      </c>
      <c r="K104" s="2"/>
      <c r="L104" s="39">
        <f t="shared" si="6"/>
        <v>0</v>
      </c>
      <c r="M104" s="40">
        <f t="shared" si="7"/>
        <v>0</v>
      </c>
    </row>
    <row r="105" spans="1:13" s="36" customFormat="1" ht="27.6" x14ac:dyDescent="0.3">
      <c r="A105" s="170"/>
      <c r="B105" s="41" t="s">
        <v>48</v>
      </c>
      <c r="C105" s="1"/>
      <c r="D105" s="3" t="s">
        <v>38</v>
      </c>
      <c r="E105" s="2">
        <v>0.1</v>
      </c>
      <c r="F105" s="2">
        <f>E105*F99</f>
        <v>0.96000000000000019</v>
      </c>
      <c r="G105" s="2"/>
      <c r="H105" s="39">
        <f t="shared" si="4"/>
        <v>0</v>
      </c>
      <c r="I105" s="2"/>
      <c r="J105" s="39">
        <f t="shared" si="5"/>
        <v>0</v>
      </c>
      <c r="K105" s="2"/>
      <c r="L105" s="39">
        <f t="shared" si="6"/>
        <v>0</v>
      </c>
      <c r="M105" s="40">
        <f t="shared" si="7"/>
        <v>0</v>
      </c>
    </row>
    <row r="106" spans="1:13" s="36" customFormat="1" x14ac:dyDescent="0.3">
      <c r="A106" s="177"/>
      <c r="B106" s="41" t="s">
        <v>17</v>
      </c>
      <c r="C106" s="1"/>
      <c r="D106" s="3" t="s">
        <v>6</v>
      </c>
      <c r="E106" s="3">
        <v>7.0000000000000007E-2</v>
      </c>
      <c r="F106" s="2">
        <f>E106*F99</f>
        <v>0.67200000000000015</v>
      </c>
      <c r="G106" s="2"/>
      <c r="H106" s="39">
        <f t="shared" si="4"/>
        <v>0</v>
      </c>
      <c r="I106" s="2"/>
      <c r="J106" s="39">
        <f t="shared" si="5"/>
        <v>0</v>
      </c>
      <c r="K106" s="2"/>
      <c r="L106" s="39">
        <f t="shared" si="6"/>
        <v>0</v>
      </c>
      <c r="M106" s="40">
        <f t="shared" si="7"/>
        <v>0</v>
      </c>
    </row>
    <row r="107" spans="1:13" s="36" customFormat="1" ht="27.6" x14ac:dyDescent="0.3">
      <c r="A107" s="169">
        <v>37</v>
      </c>
      <c r="B107" s="125" t="s">
        <v>49</v>
      </c>
      <c r="C107" s="8"/>
      <c r="D107" s="5" t="s">
        <v>26</v>
      </c>
      <c r="E107" s="5"/>
      <c r="F107" s="27">
        <v>189.8</v>
      </c>
      <c r="G107" s="2"/>
      <c r="H107" s="39">
        <f t="shared" si="4"/>
        <v>0</v>
      </c>
      <c r="I107" s="2"/>
      <c r="J107" s="39">
        <f t="shared" si="5"/>
        <v>0</v>
      </c>
      <c r="K107" s="2"/>
      <c r="L107" s="39">
        <f t="shared" si="6"/>
        <v>0</v>
      </c>
      <c r="M107" s="40">
        <f t="shared" si="7"/>
        <v>0</v>
      </c>
    </row>
    <row r="108" spans="1:13" s="36" customFormat="1" x14ac:dyDescent="0.3">
      <c r="A108" s="170"/>
      <c r="B108" s="41" t="s">
        <v>32</v>
      </c>
      <c r="C108" s="4"/>
      <c r="D108" s="3" t="s">
        <v>26</v>
      </c>
      <c r="E108" s="2">
        <v>1</v>
      </c>
      <c r="F108" s="2">
        <f>F107*E108</f>
        <v>189.8</v>
      </c>
      <c r="G108" s="22"/>
      <c r="H108" s="39">
        <f t="shared" si="4"/>
        <v>0</v>
      </c>
      <c r="I108" s="2"/>
      <c r="J108" s="39">
        <f t="shared" si="5"/>
        <v>0</v>
      </c>
      <c r="K108" s="2"/>
      <c r="L108" s="39">
        <f t="shared" si="6"/>
        <v>0</v>
      </c>
      <c r="M108" s="40">
        <f t="shared" si="7"/>
        <v>0</v>
      </c>
    </row>
    <row r="109" spans="1:13" s="36" customFormat="1" x14ac:dyDescent="0.3">
      <c r="A109" s="170"/>
      <c r="B109" s="120" t="s">
        <v>25</v>
      </c>
      <c r="C109" s="49"/>
      <c r="D109" s="34" t="s">
        <v>6</v>
      </c>
      <c r="E109" s="57">
        <v>3.1E-2</v>
      </c>
      <c r="F109" s="46">
        <f>F107*E109</f>
        <v>5.8837999999999999</v>
      </c>
      <c r="G109" s="46"/>
      <c r="H109" s="39">
        <f t="shared" si="4"/>
        <v>0</v>
      </c>
      <c r="I109" s="46"/>
      <c r="J109" s="39">
        <f t="shared" si="5"/>
        <v>0</v>
      </c>
      <c r="K109" s="46"/>
      <c r="L109" s="39">
        <f t="shared" si="6"/>
        <v>0</v>
      </c>
      <c r="M109" s="40">
        <f t="shared" si="7"/>
        <v>0</v>
      </c>
    </row>
    <row r="110" spans="1:13" s="36" customFormat="1" ht="69" x14ac:dyDescent="0.3">
      <c r="A110" s="170"/>
      <c r="B110" s="126" t="s">
        <v>154</v>
      </c>
      <c r="C110" s="4"/>
      <c r="D110" s="3" t="s">
        <v>26</v>
      </c>
      <c r="E110" s="3">
        <v>1.03</v>
      </c>
      <c r="F110" s="2">
        <f>E110*F107</f>
        <v>195.49400000000003</v>
      </c>
      <c r="G110" s="2"/>
      <c r="H110" s="39">
        <f t="shared" si="4"/>
        <v>0</v>
      </c>
      <c r="I110" s="2"/>
      <c r="J110" s="39">
        <f t="shared" si="5"/>
        <v>0</v>
      </c>
      <c r="K110" s="2"/>
      <c r="L110" s="39">
        <f t="shared" si="6"/>
        <v>0</v>
      </c>
      <c r="M110" s="40">
        <f t="shared" si="7"/>
        <v>0</v>
      </c>
    </row>
    <row r="111" spans="1:13" s="36" customFormat="1" x14ac:dyDescent="0.3">
      <c r="A111" s="170"/>
      <c r="B111" s="126" t="s">
        <v>47</v>
      </c>
      <c r="C111" s="1"/>
      <c r="D111" s="3" t="s">
        <v>7</v>
      </c>
      <c r="E111" s="2">
        <v>6</v>
      </c>
      <c r="F111" s="2">
        <f>E111*F107</f>
        <v>1138.8000000000002</v>
      </c>
      <c r="G111" s="2"/>
      <c r="H111" s="39">
        <f t="shared" si="4"/>
        <v>0</v>
      </c>
      <c r="I111" s="2"/>
      <c r="J111" s="39">
        <f t="shared" si="5"/>
        <v>0</v>
      </c>
      <c r="K111" s="2"/>
      <c r="L111" s="39">
        <f t="shared" si="6"/>
        <v>0</v>
      </c>
      <c r="M111" s="40">
        <f t="shared" si="7"/>
        <v>0</v>
      </c>
    </row>
    <row r="112" spans="1:13" s="36" customFormat="1" x14ac:dyDescent="0.3">
      <c r="A112" s="170"/>
      <c r="B112" s="41" t="s">
        <v>37</v>
      </c>
      <c r="C112" s="1"/>
      <c r="D112" s="3" t="s">
        <v>7</v>
      </c>
      <c r="E112" s="3">
        <v>0.04</v>
      </c>
      <c r="F112" s="2">
        <f>E112*F107</f>
        <v>7.5920000000000005</v>
      </c>
      <c r="G112" s="2"/>
      <c r="H112" s="39">
        <f t="shared" si="4"/>
        <v>0</v>
      </c>
      <c r="I112" s="2"/>
      <c r="J112" s="39">
        <f t="shared" si="5"/>
        <v>0</v>
      </c>
      <c r="K112" s="2"/>
      <c r="L112" s="39">
        <f t="shared" si="6"/>
        <v>0</v>
      </c>
      <c r="M112" s="40">
        <f t="shared" si="7"/>
        <v>0</v>
      </c>
    </row>
    <row r="113" spans="1:13" s="36" customFormat="1" ht="27.6" x14ac:dyDescent="0.3">
      <c r="A113" s="170"/>
      <c r="B113" s="41" t="s">
        <v>48</v>
      </c>
      <c r="C113" s="1"/>
      <c r="D113" s="3" t="s">
        <v>38</v>
      </c>
      <c r="E113" s="2">
        <v>0.1</v>
      </c>
      <c r="F113" s="2">
        <f>E113*F107</f>
        <v>18.98</v>
      </c>
      <c r="G113" s="2"/>
      <c r="H113" s="39">
        <f t="shared" si="4"/>
        <v>0</v>
      </c>
      <c r="I113" s="2"/>
      <c r="J113" s="39">
        <f t="shared" si="5"/>
        <v>0</v>
      </c>
      <c r="K113" s="2"/>
      <c r="L113" s="39">
        <f t="shared" si="6"/>
        <v>0</v>
      </c>
      <c r="M113" s="40">
        <f t="shared" si="7"/>
        <v>0</v>
      </c>
    </row>
    <row r="114" spans="1:13" s="36" customFormat="1" x14ac:dyDescent="0.3">
      <c r="A114" s="177"/>
      <c r="B114" s="41" t="s">
        <v>17</v>
      </c>
      <c r="C114" s="1"/>
      <c r="D114" s="3" t="s">
        <v>6</v>
      </c>
      <c r="E114" s="3">
        <v>7.0000000000000007E-2</v>
      </c>
      <c r="F114" s="2">
        <f>E114*F107</f>
        <v>13.286000000000001</v>
      </c>
      <c r="G114" s="2"/>
      <c r="H114" s="39">
        <f t="shared" si="4"/>
        <v>0</v>
      </c>
      <c r="I114" s="2"/>
      <c r="J114" s="39">
        <f t="shared" si="5"/>
        <v>0</v>
      </c>
      <c r="K114" s="2"/>
      <c r="L114" s="39">
        <f t="shared" si="6"/>
        <v>0</v>
      </c>
      <c r="M114" s="40">
        <f t="shared" si="7"/>
        <v>0</v>
      </c>
    </row>
    <row r="115" spans="1:13" s="36" customFormat="1" x14ac:dyDescent="0.3">
      <c r="A115" s="43"/>
      <c r="B115" s="123" t="s">
        <v>130</v>
      </c>
      <c r="C115" s="62"/>
      <c r="D115" s="3"/>
      <c r="E115" s="45"/>
      <c r="F115" s="18"/>
      <c r="G115" s="46"/>
      <c r="H115" s="39">
        <f t="shared" si="4"/>
        <v>0</v>
      </c>
      <c r="I115" s="18"/>
      <c r="J115" s="39">
        <f t="shared" si="5"/>
        <v>0</v>
      </c>
      <c r="K115" s="18"/>
      <c r="L115" s="39">
        <f t="shared" si="6"/>
        <v>0</v>
      </c>
      <c r="M115" s="40">
        <f t="shared" si="7"/>
        <v>0</v>
      </c>
    </row>
    <row r="116" spans="1:13" s="36" customFormat="1" ht="41.4" x14ac:dyDescent="0.3">
      <c r="A116" s="169">
        <v>38</v>
      </c>
      <c r="B116" s="125" t="s">
        <v>163</v>
      </c>
      <c r="C116" s="8"/>
      <c r="D116" s="47" t="s">
        <v>26</v>
      </c>
      <c r="E116" s="47"/>
      <c r="F116" s="27">
        <f>0.9*2.15*17</f>
        <v>32.895000000000003</v>
      </c>
      <c r="G116" s="2"/>
      <c r="H116" s="39">
        <f t="shared" si="4"/>
        <v>0</v>
      </c>
      <c r="I116" s="2"/>
      <c r="J116" s="39">
        <f t="shared" si="5"/>
        <v>0</v>
      </c>
      <c r="K116" s="2"/>
      <c r="L116" s="39">
        <f t="shared" si="6"/>
        <v>0</v>
      </c>
      <c r="M116" s="40">
        <f t="shared" si="7"/>
        <v>0</v>
      </c>
    </row>
    <row r="117" spans="1:13" s="36" customFormat="1" x14ac:dyDescent="0.3">
      <c r="A117" s="170"/>
      <c r="B117" s="41" t="s">
        <v>32</v>
      </c>
      <c r="C117" s="4"/>
      <c r="D117" s="3" t="s">
        <v>26</v>
      </c>
      <c r="E117" s="2">
        <v>1</v>
      </c>
      <c r="F117" s="2">
        <f>F116*E117</f>
        <v>32.895000000000003</v>
      </c>
      <c r="G117" s="22"/>
      <c r="H117" s="39">
        <f t="shared" ref="H117:H164" si="8">G117*F117</f>
        <v>0</v>
      </c>
      <c r="I117" s="2"/>
      <c r="J117" s="39">
        <f t="shared" ref="J117:J164" si="9">I117*F117</f>
        <v>0</v>
      </c>
      <c r="K117" s="46"/>
      <c r="L117" s="39">
        <f t="shared" ref="L117:L164" si="10">K117*F117</f>
        <v>0</v>
      </c>
      <c r="M117" s="40">
        <f t="shared" ref="M117:M164" si="11">L117+J117+H117</f>
        <v>0</v>
      </c>
    </row>
    <row r="118" spans="1:13" s="36" customFormat="1" x14ac:dyDescent="0.3">
      <c r="A118" s="170"/>
      <c r="B118" s="120" t="s">
        <v>25</v>
      </c>
      <c r="C118" s="49"/>
      <c r="D118" s="34" t="s">
        <v>6</v>
      </c>
      <c r="E118" s="57">
        <v>0.13</v>
      </c>
      <c r="F118" s="46">
        <f>F116*E118</f>
        <v>4.2763500000000008</v>
      </c>
      <c r="G118" s="46"/>
      <c r="H118" s="39">
        <f t="shared" si="8"/>
        <v>0</v>
      </c>
      <c r="I118" s="46"/>
      <c r="J118" s="39">
        <f t="shared" si="9"/>
        <v>0</v>
      </c>
      <c r="K118" s="46"/>
      <c r="L118" s="39">
        <f t="shared" si="10"/>
        <v>0</v>
      </c>
      <c r="M118" s="40">
        <f t="shared" si="11"/>
        <v>0</v>
      </c>
    </row>
    <row r="119" spans="1:13" s="36" customFormat="1" ht="41.4" x14ac:dyDescent="0.3">
      <c r="A119" s="170"/>
      <c r="B119" s="121" t="s">
        <v>164</v>
      </c>
      <c r="C119" s="111"/>
      <c r="D119" s="3" t="s">
        <v>26</v>
      </c>
      <c r="E119" s="57" t="s">
        <v>22</v>
      </c>
      <c r="F119" s="46">
        <f>0.9*2.15*17</f>
        <v>32.895000000000003</v>
      </c>
      <c r="G119" s="46"/>
      <c r="H119" s="39">
        <f t="shared" si="8"/>
        <v>0</v>
      </c>
      <c r="I119" s="46"/>
      <c r="J119" s="39">
        <f t="shared" si="9"/>
        <v>0</v>
      </c>
      <c r="K119" s="46"/>
      <c r="L119" s="39">
        <f t="shared" si="10"/>
        <v>0</v>
      </c>
      <c r="M119" s="40">
        <f t="shared" si="11"/>
        <v>0</v>
      </c>
    </row>
    <row r="120" spans="1:13" s="36" customFormat="1" x14ac:dyDescent="0.3">
      <c r="A120" s="170"/>
      <c r="B120" s="127" t="s">
        <v>56</v>
      </c>
      <c r="C120" s="53"/>
      <c r="D120" s="34" t="s">
        <v>14</v>
      </c>
      <c r="E120" s="103"/>
      <c r="F120" s="22">
        <v>34</v>
      </c>
      <c r="G120" s="22"/>
      <c r="H120" s="39">
        <f t="shared" si="8"/>
        <v>0</v>
      </c>
      <c r="I120" s="61"/>
      <c r="J120" s="39">
        <f t="shared" si="9"/>
        <v>0</v>
      </c>
      <c r="K120" s="61"/>
      <c r="L120" s="39">
        <f t="shared" si="10"/>
        <v>0</v>
      </c>
      <c r="M120" s="40">
        <f t="shared" si="11"/>
        <v>0</v>
      </c>
    </row>
    <row r="121" spans="1:13" s="36" customFormat="1" x14ac:dyDescent="0.3">
      <c r="A121" s="177"/>
      <c r="B121" s="122" t="s">
        <v>17</v>
      </c>
      <c r="C121" s="60"/>
      <c r="D121" s="10" t="s">
        <v>6</v>
      </c>
      <c r="E121" s="64">
        <v>0.02</v>
      </c>
      <c r="F121" s="46">
        <f>F116*E121</f>
        <v>0.65790000000000004</v>
      </c>
      <c r="G121" s="46"/>
      <c r="H121" s="39">
        <f t="shared" si="8"/>
        <v>0</v>
      </c>
      <c r="I121" s="46"/>
      <c r="J121" s="39">
        <f t="shared" si="9"/>
        <v>0</v>
      </c>
      <c r="K121" s="46"/>
      <c r="L121" s="39">
        <f t="shared" si="10"/>
        <v>0</v>
      </c>
      <c r="M121" s="40">
        <f t="shared" si="11"/>
        <v>0</v>
      </c>
    </row>
    <row r="122" spans="1:13" s="36" customFormat="1" ht="41.4" x14ac:dyDescent="0.3">
      <c r="A122" s="169">
        <v>39</v>
      </c>
      <c r="B122" s="125" t="s">
        <v>165</v>
      </c>
      <c r="C122" s="8"/>
      <c r="D122" s="47" t="s">
        <v>26</v>
      </c>
      <c r="E122" s="47"/>
      <c r="F122" s="27">
        <f>1.3*2.15*8</f>
        <v>22.36</v>
      </c>
      <c r="G122" s="2"/>
      <c r="H122" s="39">
        <f t="shared" si="8"/>
        <v>0</v>
      </c>
      <c r="I122" s="2"/>
      <c r="J122" s="39">
        <f t="shared" si="9"/>
        <v>0</v>
      </c>
      <c r="K122" s="2"/>
      <c r="L122" s="39">
        <f t="shared" si="10"/>
        <v>0</v>
      </c>
      <c r="M122" s="40">
        <f t="shared" si="11"/>
        <v>0</v>
      </c>
    </row>
    <row r="123" spans="1:13" s="36" customFormat="1" x14ac:dyDescent="0.3">
      <c r="A123" s="170"/>
      <c r="B123" s="41" t="s">
        <v>32</v>
      </c>
      <c r="C123" s="4"/>
      <c r="D123" s="3" t="s">
        <v>26</v>
      </c>
      <c r="E123" s="2">
        <v>1</v>
      </c>
      <c r="F123" s="2">
        <f>F122*E123</f>
        <v>22.36</v>
      </c>
      <c r="G123" s="22"/>
      <c r="H123" s="39">
        <f t="shared" si="8"/>
        <v>0</v>
      </c>
      <c r="I123" s="2"/>
      <c r="J123" s="39">
        <f t="shared" si="9"/>
        <v>0</v>
      </c>
      <c r="K123" s="46"/>
      <c r="L123" s="39">
        <f t="shared" si="10"/>
        <v>0</v>
      </c>
      <c r="M123" s="40">
        <f t="shared" si="11"/>
        <v>0</v>
      </c>
    </row>
    <row r="124" spans="1:13" s="36" customFormat="1" x14ac:dyDescent="0.3">
      <c r="A124" s="170"/>
      <c r="B124" s="120" t="s">
        <v>25</v>
      </c>
      <c r="C124" s="49"/>
      <c r="D124" s="34" t="s">
        <v>6</v>
      </c>
      <c r="E124" s="57">
        <v>0.13</v>
      </c>
      <c r="F124" s="46">
        <f>F122*E124</f>
        <v>2.9068000000000001</v>
      </c>
      <c r="G124" s="46"/>
      <c r="H124" s="39">
        <f t="shared" si="8"/>
        <v>0</v>
      </c>
      <c r="I124" s="46"/>
      <c r="J124" s="39">
        <f t="shared" si="9"/>
        <v>0</v>
      </c>
      <c r="K124" s="46"/>
      <c r="L124" s="39">
        <f t="shared" si="10"/>
        <v>0</v>
      </c>
      <c r="M124" s="40">
        <f t="shared" si="11"/>
        <v>0</v>
      </c>
    </row>
    <row r="125" spans="1:13" s="36" customFormat="1" ht="41.4" x14ac:dyDescent="0.3">
      <c r="A125" s="170"/>
      <c r="B125" s="121" t="s">
        <v>166</v>
      </c>
      <c r="C125" s="111"/>
      <c r="D125" s="3" t="s">
        <v>26</v>
      </c>
      <c r="E125" s="57" t="s">
        <v>22</v>
      </c>
      <c r="F125" s="46">
        <f>1.3*2.15*8</f>
        <v>22.36</v>
      </c>
      <c r="G125" s="46"/>
      <c r="H125" s="39">
        <f t="shared" si="8"/>
        <v>0</v>
      </c>
      <c r="I125" s="46"/>
      <c r="J125" s="39">
        <f t="shared" si="9"/>
        <v>0</v>
      </c>
      <c r="K125" s="46"/>
      <c r="L125" s="39">
        <f t="shared" si="10"/>
        <v>0</v>
      </c>
      <c r="M125" s="40">
        <f t="shared" si="11"/>
        <v>0</v>
      </c>
    </row>
    <row r="126" spans="1:13" s="36" customFormat="1" x14ac:dyDescent="0.3">
      <c r="A126" s="170"/>
      <c r="B126" s="122" t="s">
        <v>56</v>
      </c>
      <c r="C126" s="60"/>
      <c r="D126" s="10" t="s">
        <v>14</v>
      </c>
      <c r="E126" s="65"/>
      <c r="F126" s="22">
        <v>16</v>
      </c>
      <c r="G126" s="22"/>
      <c r="H126" s="39">
        <f t="shared" si="8"/>
        <v>0</v>
      </c>
      <c r="I126" s="61"/>
      <c r="J126" s="39">
        <f t="shared" si="9"/>
        <v>0</v>
      </c>
      <c r="K126" s="61"/>
      <c r="L126" s="39">
        <f t="shared" si="10"/>
        <v>0</v>
      </c>
      <c r="M126" s="40">
        <f t="shared" si="11"/>
        <v>0</v>
      </c>
    </row>
    <row r="127" spans="1:13" s="36" customFormat="1" x14ac:dyDescent="0.3">
      <c r="A127" s="177"/>
      <c r="B127" s="122" t="s">
        <v>17</v>
      </c>
      <c r="C127" s="60"/>
      <c r="D127" s="10" t="s">
        <v>6</v>
      </c>
      <c r="E127" s="64">
        <v>0.02</v>
      </c>
      <c r="F127" s="46">
        <f>F122*E127</f>
        <v>0.44719999999999999</v>
      </c>
      <c r="G127" s="46"/>
      <c r="H127" s="39">
        <f t="shared" si="8"/>
        <v>0</v>
      </c>
      <c r="I127" s="46"/>
      <c r="J127" s="39">
        <f t="shared" si="9"/>
        <v>0</v>
      </c>
      <c r="K127" s="46"/>
      <c r="L127" s="39">
        <f t="shared" si="10"/>
        <v>0</v>
      </c>
      <c r="M127" s="40">
        <f t="shared" si="11"/>
        <v>0</v>
      </c>
    </row>
    <row r="128" spans="1:13" s="36" customFormat="1" ht="27.6" x14ac:dyDescent="0.3">
      <c r="A128" s="169">
        <v>40</v>
      </c>
      <c r="B128" s="128" t="s">
        <v>139</v>
      </c>
      <c r="C128" s="66"/>
      <c r="D128" s="5" t="s">
        <v>26</v>
      </c>
      <c r="E128" s="67"/>
      <c r="F128" s="68">
        <f>3*2.7</f>
        <v>8.1000000000000014</v>
      </c>
      <c r="G128" s="46"/>
      <c r="H128" s="39">
        <f t="shared" si="8"/>
        <v>0</v>
      </c>
      <c r="I128" s="18"/>
      <c r="J128" s="39">
        <f t="shared" si="9"/>
        <v>0</v>
      </c>
      <c r="K128" s="18"/>
      <c r="L128" s="39">
        <f t="shared" si="10"/>
        <v>0</v>
      </c>
      <c r="M128" s="40">
        <f t="shared" si="11"/>
        <v>0</v>
      </c>
    </row>
    <row r="129" spans="1:13" s="36" customFormat="1" x14ac:dyDescent="0.3">
      <c r="A129" s="170"/>
      <c r="B129" s="126" t="s">
        <v>32</v>
      </c>
      <c r="C129" s="4"/>
      <c r="D129" s="3" t="s">
        <v>26</v>
      </c>
      <c r="E129" s="2">
        <v>1</v>
      </c>
      <c r="F129" s="2">
        <f>F128*E129</f>
        <v>8.1000000000000014</v>
      </c>
      <c r="G129" s="22"/>
      <c r="H129" s="39">
        <f t="shared" si="8"/>
        <v>0</v>
      </c>
      <c r="I129" s="2"/>
      <c r="J129" s="39">
        <f t="shared" si="9"/>
        <v>0</v>
      </c>
      <c r="K129" s="2"/>
      <c r="L129" s="39">
        <f t="shared" si="10"/>
        <v>0</v>
      </c>
      <c r="M129" s="40">
        <f t="shared" si="11"/>
        <v>0</v>
      </c>
    </row>
    <row r="130" spans="1:13" s="36" customFormat="1" x14ac:dyDescent="0.3">
      <c r="A130" s="170"/>
      <c r="B130" s="121" t="s">
        <v>25</v>
      </c>
      <c r="C130" s="49"/>
      <c r="D130" s="34" t="s">
        <v>6</v>
      </c>
      <c r="E130" s="57">
        <v>0.34799999999999998</v>
      </c>
      <c r="F130" s="46">
        <f>F128*E130</f>
        <v>2.8188000000000004</v>
      </c>
      <c r="G130" s="46"/>
      <c r="H130" s="39">
        <f t="shared" si="8"/>
        <v>0</v>
      </c>
      <c r="I130" s="46"/>
      <c r="J130" s="39">
        <f t="shared" si="9"/>
        <v>0</v>
      </c>
      <c r="K130" s="46"/>
      <c r="L130" s="39">
        <f t="shared" si="10"/>
        <v>0</v>
      </c>
      <c r="M130" s="40">
        <f t="shared" si="11"/>
        <v>0</v>
      </c>
    </row>
    <row r="131" spans="1:13" s="36" customFormat="1" ht="108" customHeight="1" x14ac:dyDescent="0.3">
      <c r="A131" s="170"/>
      <c r="B131" s="142" t="s">
        <v>167</v>
      </c>
      <c r="C131" s="112"/>
      <c r="D131" s="3" t="s">
        <v>26</v>
      </c>
      <c r="E131" s="45" t="s">
        <v>22</v>
      </c>
      <c r="F131" s="18">
        <f>3*2.7</f>
        <v>8.1000000000000014</v>
      </c>
      <c r="G131" s="46"/>
      <c r="H131" s="39">
        <f t="shared" si="8"/>
        <v>0</v>
      </c>
      <c r="I131" s="18"/>
      <c r="J131" s="39">
        <f t="shared" si="9"/>
        <v>0</v>
      </c>
      <c r="K131" s="18"/>
      <c r="L131" s="39">
        <f t="shared" si="10"/>
        <v>0</v>
      </c>
      <c r="M131" s="40">
        <f t="shared" si="11"/>
        <v>0</v>
      </c>
    </row>
    <row r="132" spans="1:13" s="36" customFormat="1" x14ac:dyDescent="0.3">
      <c r="A132" s="170"/>
      <c r="B132" s="122" t="s">
        <v>56</v>
      </c>
      <c r="C132" s="60"/>
      <c r="D132" s="10" t="s">
        <v>14</v>
      </c>
      <c r="E132" s="65"/>
      <c r="F132" s="22">
        <v>2</v>
      </c>
      <c r="G132" s="22"/>
      <c r="H132" s="39">
        <f t="shared" si="8"/>
        <v>0</v>
      </c>
      <c r="I132" s="61"/>
      <c r="J132" s="39">
        <f t="shared" si="9"/>
        <v>0</v>
      </c>
      <c r="K132" s="61"/>
      <c r="L132" s="39">
        <f t="shared" si="10"/>
        <v>0</v>
      </c>
      <c r="M132" s="40">
        <f t="shared" si="11"/>
        <v>0</v>
      </c>
    </row>
    <row r="133" spans="1:13" s="36" customFormat="1" x14ac:dyDescent="0.3">
      <c r="A133" s="177"/>
      <c r="B133" s="126" t="s">
        <v>17</v>
      </c>
      <c r="C133" s="1"/>
      <c r="D133" s="3" t="s">
        <v>6</v>
      </c>
      <c r="E133" s="3">
        <v>0.65600000000000003</v>
      </c>
      <c r="F133" s="2">
        <f>F128*E133</f>
        <v>5.313600000000001</v>
      </c>
      <c r="G133" s="2"/>
      <c r="H133" s="39">
        <f t="shared" si="8"/>
        <v>0</v>
      </c>
      <c r="I133" s="2"/>
      <c r="J133" s="39">
        <f t="shared" si="9"/>
        <v>0</v>
      </c>
      <c r="K133" s="2"/>
      <c r="L133" s="39">
        <f t="shared" si="10"/>
        <v>0</v>
      </c>
      <c r="M133" s="40">
        <f t="shared" si="11"/>
        <v>0</v>
      </c>
    </row>
    <row r="134" spans="1:13" s="36" customFormat="1" ht="27.6" x14ac:dyDescent="0.3">
      <c r="A134" s="181">
        <v>41</v>
      </c>
      <c r="B134" s="143" t="s">
        <v>131</v>
      </c>
      <c r="C134" s="8"/>
      <c r="D134" s="5" t="s">
        <v>24</v>
      </c>
      <c r="E134" s="54"/>
      <c r="F134" s="69">
        <v>8</v>
      </c>
      <c r="G134" s="46"/>
      <c r="H134" s="39">
        <f t="shared" si="8"/>
        <v>0</v>
      </c>
      <c r="I134" s="46"/>
      <c r="J134" s="39">
        <f t="shared" si="9"/>
        <v>0</v>
      </c>
      <c r="K134" s="46"/>
      <c r="L134" s="39">
        <f t="shared" si="10"/>
        <v>0</v>
      </c>
      <c r="M134" s="40">
        <f t="shared" si="11"/>
        <v>0</v>
      </c>
    </row>
    <row r="135" spans="1:13" s="36" customFormat="1" x14ac:dyDescent="0.3">
      <c r="A135" s="181"/>
      <c r="B135" s="126" t="s">
        <v>32</v>
      </c>
      <c r="C135" s="4"/>
      <c r="D135" s="3" t="s">
        <v>24</v>
      </c>
      <c r="E135" s="2">
        <v>1</v>
      </c>
      <c r="F135" s="2">
        <f>F134*E135</f>
        <v>8</v>
      </c>
      <c r="G135" s="22"/>
      <c r="H135" s="39">
        <f t="shared" si="8"/>
        <v>0</v>
      </c>
      <c r="I135" s="46"/>
      <c r="J135" s="39">
        <f t="shared" si="9"/>
        <v>0</v>
      </c>
      <c r="K135" s="46"/>
      <c r="L135" s="39">
        <f t="shared" si="10"/>
        <v>0</v>
      </c>
      <c r="M135" s="40">
        <f t="shared" si="11"/>
        <v>0</v>
      </c>
    </row>
    <row r="136" spans="1:13" s="36" customFormat="1" ht="27.6" x14ac:dyDescent="0.3">
      <c r="A136" s="182"/>
      <c r="B136" s="126" t="s">
        <v>168</v>
      </c>
      <c r="C136" s="113"/>
      <c r="D136" s="3" t="s">
        <v>24</v>
      </c>
      <c r="E136" s="55">
        <v>1.1000000000000001</v>
      </c>
      <c r="F136" s="46">
        <f>F134*E136</f>
        <v>8.8000000000000007</v>
      </c>
      <c r="G136" s="46"/>
      <c r="H136" s="39">
        <f t="shared" si="8"/>
        <v>0</v>
      </c>
      <c r="I136" s="46"/>
      <c r="J136" s="39">
        <f t="shared" si="9"/>
        <v>0</v>
      </c>
      <c r="K136" s="46"/>
      <c r="L136" s="39">
        <f t="shared" si="10"/>
        <v>0</v>
      </c>
      <c r="M136" s="40">
        <f t="shared" si="11"/>
        <v>0</v>
      </c>
    </row>
    <row r="137" spans="1:13" s="36" customFormat="1" x14ac:dyDescent="0.3">
      <c r="A137" s="182"/>
      <c r="B137" s="41" t="s">
        <v>27</v>
      </c>
      <c r="C137" s="1"/>
      <c r="D137" s="3" t="s">
        <v>6</v>
      </c>
      <c r="E137" s="55">
        <v>7.8E-2</v>
      </c>
      <c r="F137" s="46">
        <f>E137*F134</f>
        <v>0.624</v>
      </c>
      <c r="G137" s="46"/>
      <c r="H137" s="39">
        <f t="shared" si="8"/>
        <v>0</v>
      </c>
      <c r="I137" s="46"/>
      <c r="J137" s="39">
        <f t="shared" si="9"/>
        <v>0</v>
      </c>
      <c r="K137" s="46"/>
      <c r="L137" s="39">
        <f t="shared" si="10"/>
        <v>0</v>
      </c>
      <c r="M137" s="40">
        <f t="shared" si="11"/>
        <v>0</v>
      </c>
    </row>
    <row r="138" spans="1:13" s="36" customFormat="1" x14ac:dyDescent="0.3">
      <c r="A138" s="43"/>
      <c r="B138" s="123" t="s">
        <v>41</v>
      </c>
      <c r="C138" s="62"/>
      <c r="D138" s="3"/>
      <c r="E138" s="45"/>
      <c r="F138" s="18"/>
      <c r="G138" s="46"/>
      <c r="H138" s="39">
        <f t="shared" si="8"/>
        <v>0</v>
      </c>
      <c r="I138" s="18"/>
      <c r="J138" s="39">
        <f t="shared" si="9"/>
        <v>0</v>
      </c>
      <c r="K138" s="18"/>
      <c r="L138" s="39">
        <f t="shared" si="10"/>
        <v>0</v>
      </c>
      <c r="M138" s="40">
        <f t="shared" si="11"/>
        <v>0</v>
      </c>
    </row>
    <row r="139" spans="1:13" s="36" customFormat="1" ht="27.6" x14ac:dyDescent="0.3">
      <c r="A139" s="169">
        <v>42</v>
      </c>
      <c r="B139" s="129" t="s">
        <v>53</v>
      </c>
      <c r="C139" s="15"/>
      <c r="D139" s="5" t="s">
        <v>26</v>
      </c>
      <c r="E139" s="5"/>
      <c r="F139" s="27">
        <v>456.22</v>
      </c>
      <c r="G139" s="2"/>
      <c r="H139" s="39">
        <f t="shared" si="8"/>
        <v>0</v>
      </c>
      <c r="I139" s="2"/>
      <c r="J139" s="39">
        <f t="shared" si="9"/>
        <v>0</v>
      </c>
      <c r="K139" s="2"/>
      <c r="L139" s="39">
        <f t="shared" si="10"/>
        <v>0</v>
      </c>
      <c r="M139" s="40">
        <f t="shared" si="11"/>
        <v>0</v>
      </c>
    </row>
    <row r="140" spans="1:13" s="36" customFormat="1" x14ac:dyDescent="0.3">
      <c r="A140" s="170"/>
      <c r="B140" s="41" t="s">
        <v>32</v>
      </c>
      <c r="C140" s="4"/>
      <c r="D140" s="3" t="s">
        <v>26</v>
      </c>
      <c r="E140" s="2">
        <v>1</v>
      </c>
      <c r="F140" s="9">
        <f>F139*E140</f>
        <v>456.22</v>
      </c>
      <c r="G140" s="22"/>
      <c r="H140" s="39">
        <f t="shared" si="8"/>
        <v>0</v>
      </c>
      <c r="I140" s="2"/>
      <c r="J140" s="39">
        <f t="shared" si="9"/>
        <v>0</v>
      </c>
      <c r="K140" s="2"/>
      <c r="L140" s="39">
        <f t="shared" si="10"/>
        <v>0</v>
      </c>
      <c r="M140" s="40">
        <f t="shared" si="11"/>
        <v>0</v>
      </c>
    </row>
    <row r="141" spans="1:13" s="36" customFormat="1" x14ac:dyDescent="0.3">
      <c r="A141" s="170"/>
      <c r="B141" s="120" t="s">
        <v>25</v>
      </c>
      <c r="C141" s="49"/>
      <c r="D141" s="34" t="s">
        <v>6</v>
      </c>
      <c r="E141" s="57">
        <v>4.2999999999999997E-2</v>
      </c>
      <c r="F141" s="46">
        <f>E141*F139</f>
        <v>19.617460000000001</v>
      </c>
      <c r="G141" s="46"/>
      <c r="H141" s="39">
        <f t="shared" si="8"/>
        <v>0</v>
      </c>
      <c r="I141" s="46"/>
      <c r="J141" s="39">
        <f t="shared" si="9"/>
        <v>0</v>
      </c>
      <c r="K141" s="46"/>
      <c r="L141" s="39">
        <f t="shared" si="10"/>
        <v>0</v>
      </c>
      <c r="M141" s="40">
        <f t="shared" si="11"/>
        <v>0</v>
      </c>
    </row>
    <row r="142" spans="1:13" s="36" customFormat="1" ht="94.95" customHeight="1" x14ac:dyDescent="0.3">
      <c r="A142" s="170"/>
      <c r="B142" s="141" t="s">
        <v>169</v>
      </c>
      <c r="C142" s="108"/>
      <c r="D142" s="3" t="s">
        <v>26</v>
      </c>
      <c r="E142" s="2">
        <v>1.01</v>
      </c>
      <c r="F142" s="2">
        <f>E142*F139</f>
        <v>460.78220000000005</v>
      </c>
      <c r="G142" s="2"/>
      <c r="H142" s="39">
        <f t="shared" si="8"/>
        <v>0</v>
      </c>
      <c r="I142" s="2"/>
      <c r="J142" s="39">
        <f t="shared" si="9"/>
        <v>0</v>
      </c>
      <c r="K142" s="2"/>
      <c r="L142" s="39">
        <f t="shared" si="10"/>
        <v>0</v>
      </c>
      <c r="M142" s="40">
        <f t="shared" si="11"/>
        <v>0</v>
      </c>
    </row>
    <row r="143" spans="1:13" s="36" customFormat="1" ht="27.6" x14ac:dyDescent="0.3">
      <c r="A143" s="170"/>
      <c r="B143" s="126" t="s">
        <v>170</v>
      </c>
      <c r="C143" s="4"/>
      <c r="D143" s="3" t="s">
        <v>26</v>
      </c>
      <c r="E143" s="2">
        <v>1.01</v>
      </c>
      <c r="F143" s="2">
        <f>E143*F139</f>
        <v>460.78220000000005</v>
      </c>
      <c r="G143" s="2"/>
      <c r="H143" s="39">
        <f t="shared" si="8"/>
        <v>0</v>
      </c>
      <c r="I143" s="2"/>
      <c r="J143" s="39">
        <f t="shared" si="9"/>
        <v>0</v>
      </c>
      <c r="K143" s="2"/>
      <c r="L143" s="39">
        <f t="shared" si="10"/>
        <v>0</v>
      </c>
      <c r="M143" s="40">
        <f t="shared" si="11"/>
        <v>0</v>
      </c>
    </row>
    <row r="144" spans="1:13" s="36" customFormat="1" x14ac:dyDescent="0.3">
      <c r="A144" s="177"/>
      <c r="B144" s="106" t="s">
        <v>17</v>
      </c>
      <c r="C144" s="14"/>
      <c r="D144" s="3" t="s">
        <v>6</v>
      </c>
      <c r="E144" s="9">
        <v>6.4000000000000001E-2</v>
      </c>
      <c r="F144" s="2">
        <f>E144*F139</f>
        <v>29.198080000000001</v>
      </c>
      <c r="G144" s="2"/>
      <c r="H144" s="39">
        <f t="shared" si="8"/>
        <v>0</v>
      </c>
      <c r="I144" s="2"/>
      <c r="J144" s="39">
        <f t="shared" si="9"/>
        <v>0</v>
      </c>
      <c r="K144" s="2"/>
      <c r="L144" s="39">
        <f t="shared" si="10"/>
        <v>0</v>
      </c>
      <c r="M144" s="40">
        <f t="shared" si="11"/>
        <v>0</v>
      </c>
    </row>
    <row r="145" spans="1:13" s="36" customFormat="1" x14ac:dyDescent="0.3">
      <c r="A145" s="43"/>
      <c r="B145" s="123" t="s">
        <v>42</v>
      </c>
      <c r="C145" s="62"/>
      <c r="D145" s="3"/>
      <c r="E145" s="45"/>
      <c r="F145" s="18"/>
      <c r="G145" s="46"/>
      <c r="H145" s="39">
        <f t="shared" si="8"/>
        <v>0</v>
      </c>
      <c r="I145" s="18"/>
      <c r="J145" s="39">
        <f t="shared" si="9"/>
        <v>0</v>
      </c>
      <c r="K145" s="18"/>
      <c r="L145" s="39">
        <f t="shared" si="10"/>
        <v>0</v>
      </c>
      <c r="M145" s="40">
        <f t="shared" si="11"/>
        <v>0</v>
      </c>
    </row>
    <row r="146" spans="1:13" s="36" customFormat="1" ht="69" x14ac:dyDescent="0.3">
      <c r="A146" s="169">
        <v>43</v>
      </c>
      <c r="B146" s="125" t="s">
        <v>74</v>
      </c>
      <c r="C146" s="8"/>
      <c r="D146" s="70" t="s">
        <v>26</v>
      </c>
      <c r="E146" s="70"/>
      <c r="F146" s="27">
        <v>708</v>
      </c>
      <c r="G146" s="2"/>
      <c r="H146" s="39">
        <f t="shared" si="8"/>
        <v>0</v>
      </c>
      <c r="I146" s="2"/>
      <c r="J146" s="39">
        <f t="shared" si="9"/>
        <v>0</v>
      </c>
      <c r="K146" s="2"/>
      <c r="L146" s="39">
        <f t="shared" si="10"/>
        <v>0</v>
      </c>
      <c r="M146" s="40">
        <f t="shared" si="11"/>
        <v>0</v>
      </c>
    </row>
    <row r="147" spans="1:13" s="36" customFormat="1" x14ac:dyDescent="0.3">
      <c r="A147" s="170"/>
      <c r="B147" s="41" t="s">
        <v>32</v>
      </c>
      <c r="C147" s="4"/>
      <c r="D147" s="3" t="s">
        <v>26</v>
      </c>
      <c r="E147" s="2">
        <v>1</v>
      </c>
      <c r="F147" s="2">
        <f>F146*E147</f>
        <v>708</v>
      </c>
      <c r="G147" s="22"/>
      <c r="H147" s="39">
        <f t="shared" si="8"/>
        <v>0</v>
      </c>
      <c r="I147" s="2"/>
      <c r="J147" s="39">
        <f t="shared" si="9"/>
        <v>0</v>
      </c>
      <c r="K147" s="2"/>
      <c r="L147" s="39">
        <f t="shared" si="10"/>
        <v>0</v>
      </c>
      <c r="M147" s="40">
        <f t="shared" si="11"/>
        <v>0</v>
      </c>
    </row>
    <row r="148" spans="1:13" s="36" customFormat="1" x14ac:dyDescent="0.3">
      <c r="A148" s="170"/>
      <c r="B148" s="120" t="s">
        <v>25</v>
      </c>
      <c r="C148" s="49"/>
      <c r="D148" s="34" t="s">
        <v>6</v>
      </c>
      <c r="E148" s="46">
        <v>0.01</v>
      </c>
      <c r="F148" s="46">
        <f>E148*F146</f>
        <v>7.08</v>
      </c>
      <c r="G148" s="46"/>
      <c r="H148" s="39">
        <f t="shared" si="8"/>
        <v>0</v>
      </c>
      <c r="I148" s="46"/>
      <c r="J148" s="39">
        <f t="shared" si="9"/>
        <v>0</v>
      </c>
      <c r="K148" s="46"/>
      <c r="L148" s="39">
        <f t="shared" si="10"/>
        <v>0</v>
      </c>
      <c r="M148" s="40">
        <f t="shared" si="11"/>
        <v>0</v>
      </c>
    </row>
    <row r="149" spans="1:13" s="36" customFormat="1" x14ac:dyDescent="0.3">
      <c r="A149" s="170"/>
      <c r="B149" s="106" t="s">
        <v>33</v>
      </c>
      <c r="C149" s="11"/>
      <c r="D149" s="24" t="s">
        <v>7</v>
      </c>
      <c r="E149" s="3">
        <v>0.45</v>
      </c>
      <c r="F149" s="2">
        <f>F146*E149</f>
        <v>318.60000000000002</v>
      </c>
      <c r="G149" s="2"/>
      <c r="H149" s="39">
        <f t="shared" si="8"/>
        <v>0</v>
      </c>
      <c r="I149" s="2"/>
      <c r="J149" s="39">
        <f t="shared" si="9"/>
        <v>0</v>
      </c>
      <c r="K149" s="2"/>
      <c r="L149" s="39">
        <f t="shared" si="10"/>
        <v>0</v>
      </c>
      <c r="M149" s="40">
        <f t="shared" si="11"/>
        <v>0</v>
      </c>
    </row>
    <row r="150" spans="1:13" s="36" customFormat="1" x14ac:dyDescent="0.3">
      <c r="A150" s="170"/>
      <c r="B150" s="106" t="s">
        <v>34</v>
      </c>
      <c r="C150" s="11"/>
      <c r="D150" s="24" t="s">
        <v>26</v>
      </c>
      <c r="E150" s="3">
        <v>8.9999999999999993E-3</v>
      </c>
      <c r="F150" s="71">
        <f>F146*E150</f>
        <v>6.3719999999999999</v>
      </c>
      <c r="G150" s="2"/>
      <c r="H150" s="39">
        <f t="shared" si="8"/>
        <v>0</v>
      </c>
      <c r="I150" s="2"/>
      <c r="J150" s="39">
        <f t="shared" si="9"/>
        <v>0</v>
      </c>
      <c r="K150" s="2"/>
      <c r="L150" s="39">
        <f t="shared" si="10"/>
        <v>0</v>
      </c>
      <c r="M150" s="40">
        <f t="shared" si="11"/>
        <v>0</v>
      </c>
    </row>
    <row r="151" spans="1:13" s="36" customFormat="1" ht="134.4" customHeight="1" x14ac:dyDescent="0.3">
      <c r="A151" s="170"/>
      <c r="B151" s="126" t="s">
        <v>171</v>
      </c>
      <c r="C151" s="41"/>
      <c r="D151" s="24" t="s">
        <v>7</v>
      </c>
      <c r="E151" s="3">
        <v>0.45</v>
      </c>
      <c r="F151" s="2">
        <f>F146*E151</f>
        <v>318.60000000000002</v>
      </c>
      <c r="G151" s="2"/>
      <c r="H151" s="39">
        <f t="shared" si="8"/>
        <v>0</v>
      </c>
      <c r="I151" s="2"/>
      <c r="J151" s="39">
        <f t="shared" si="9"/>
        <v>0</v>
      </c>
      <c r="K151" s="2"/>
      <c r="L151" s="39">
        <f t="shared" si="10"/>
        <v>0</v>
      </c>
      <c r="M151" s="40">
        <f t="shared" si="11"/>
        <v>0</v>
      </c>
    </row>
    <row r="152" spans="1:13" s="36" customFormat="1" ht="27.6" x14ac:dyDescent="0.3">
      <c r="A152" s="170"/>
      <c r="B152" s="126" t="s">
        <v>172</v>
      </c>
      <c r="C152" s="41"/>
      <c r="D152" s="24" t="s">
        <v>7</v>
      </c>
      <c r="E152" s="3">
        <v>0.12</v>
      </c>
      <c r="F152" s="2">
        <f>F146*E152</f>
        <v>84.96</v>
      </c>
      <c r="G152" s="2"/>
      <c r="H152" s="39">
        <f t="shared" si="8"/>
        <v>0</v>
      </c>
      <c r="I152" s="2"/>
      <c r="J152" s="39">
        <f t="shared" si="9"/>
        <v>0</v>
      </c>
      <c r="K152" s="2"/>
      <c r="L152" s="39">
        <f t="shared" si="10"/>
        <v>0</v>
      </c>
      <c r="M152" s="40">
        <f t="shared" si="11"/>
        <v>0</v>
      </c>
    </row>
    <row r="153" spans="1:13" s="36" customFormat="1" x14ac:dyDescent="0.3">
      <c r="A153" s="170"/>
      <c r="B153" s="106" t="s">
        <v>54</v>
      </c>
      <c r="C153" s="105"/>
      <c r="D153" s="64" t="s">
        <v>31</v>
      </c>
      <c r="E153" s="3">
        <v>0.6</v>
      </c>
      <c r="F153" s="2">
        <f>F146*E153</f>
        <v>424.8</v>
      </c>
      <c r="G153" s="2"/>
      <c r="H153" s="39">
        <f t="shared" si="8"/>
        <v>0</v>
      </c>
      <c r="I153" s="2"/>
      <c r="J153" s="39">
        <f t="shared" si="9"/>
        <v>0</v>
      </c>
      <c r="K153" s="2"/>
      <c r="L153" s="39">
        <f t="shared" si="10"/>
        <v>0</v>
      </c>
      <c r="M153" s="40">
        <f t="shared" si="11"/>
        <v>0</v>
      </c>
    </row>
    <row r="154" spans="1:13" s="36" customFormat="1" ht="27.6" x14ac:dyDescent="0.3">
      <c r="A154" s="170"/>
      <c r="B154" s="122" t="s">
        <v>35</v>
      </c>
      <c r="C154" s="60"/>
      <c r="D154" s="10" t="s">
        <v>14</v>
      </c>
      <c r="E154" s="10"/>
      <c r="F154" s="22">
        <v>8</v>
      </c>
      <c r="G154" s="46"/>
      <c r="H154" s="39">
        <f t="shared" si="8"/>
        <v>0</v>
      </c>
      <c r="I154" s="61"/>
      <c r="J154" s="39">
        <f t="shared" si="9"/>
        <v>0</v>
      </c>
      <c r="K154" s="61"/>
      <c r="L154" s="39">
        <f t="shared" si="10"/>
        <v>0</v>
      </c>
      <c r="M154" s="40">
        <f t="shared" si="11"/>
        <v>0</v>
      </c>
    </row>
    <row r="155" spans="1:13" s="36" customFormat="1" x14ac:dyDescent="0.3">
      <c r="A155" s="170"/>
      <c r="B155" s="106" t="s">
        <v>36</v>
      </c>
      <c r="C155" s="105"/>
      <c r="D155" s="64" t="s">
        <v>31</v>
      </c>
      <c r="E155" s="3">
        <v>0.26</v>
      </c>
      <c r="F155" s="2">
        <f>F146*E155</f>
        <v>184.08</v>
      </c>
      <c r="G155" s="2"/>
      <c r="H155" s="39">
        <f t="shared" si="8"/>
        <v>0</v>
      </c>
      <c r="I155" s="2"/>
      <c r="J155" s="39">
        <f t="shared" si="9"/>
        <v>0</v>
      </c>
      <c r="K155" s="2"/>
      <c r="L155" s="39">
        <f t="shared" si="10"/>
        <v>0</v>
      </c>
      <c r="M155" s="40">
        <f t="shared" si="11"/>
        <v>0</v>
      </c>
    </row>
    <row r="156" spans="1:13" s="36" customFormat="1" x14ac:dyDescent="0.3">
      <c r="A156" s="170"/>
      <c r="B156" s="106" t="s">
        <v>23</v>
      </c>
      <c r="C156" s="14"/>
      <c r="D156" s="24" t="s">
        <v>6</v>
      </c>
      <c r="E156" s="3">
        <v>1.6E-2</v>
      </c>
      <c r="F156" s="2">
        <f>F146*E156</f>
        <v>11.327999999999999</v>
      </c>
      <c r="G156" s="2"/>
      <c r="H156" s="39">
        <f t="shared" si="8"/>
        <v>0</v>
      </c>
      <c r="I156" s="2"/>
      <c r="J156" s="39">
        <f t="shared" si="9"/>
        <v>0</v>
      </c>
      <c r="K156" s="2"/>
      <c r="L156" s="39">
        <f t="shared" si="10"/>
        <v>0</v>
      </c>
      <c r="M156" s="40">
        <f t="shared" si="11"/>
        <v>0</v>
      </c>
    </row>
    <row r="157" spans="1:13" x14ac:dyDescent="0.3">
      <c r="A157" s="43"/>
      <c r="B157" s="130" t="s">
        <v>75</v>
      </c>
      <c r="C157" s="72"/>
      <c r="D157" s="34"/>
      <c r="E157" s="34"/>
      <c r="F157" s="22"/>
      <c r="G157" s="22"/>
      <c r="H157" s="39">
        <f t="shared" si="8"/>
        <v>0</v>
      </c>
      <c r="I157" s="22"/>
      <c r="J157" s="39">
        <f t="shared" si="9"/>
        <v>0</v>
      </c>
      <c r="K157" s="22"/>
      <c r="L157" s="39">
        <f t="shared" si="10"/>
        <v>0</v>
      </c>
      <c r="M157" s="40">
        <f t="shared" si="11"/>
        <v>0</v>
      </c>
    </row>
    <row r="158" spans="1:13" ht="54" customHeight="1" x14ac:dyDescent="0.3">
      <c r="A158" s="146">
        <v>44</v>
      </c>
      <c r="B158" s="119" t="s">
        <v>112</v>
      </c>
      <c r="C158" s="56"/>
      <c r="D158" s="47" t="s">
        <v>38</v>
      </c>
      <c r="E158" s="47"/>
      <c r="F158" s="48">
        <v>14</v>
      </c>
      <c r="G158" s="22"/>
      <c r="H158" s="39">
        <f t="shared" si="8"/>
        <v>0</v>
      </c>
      <c r="I158" s="61"/>
      <c r="J158" s="39">
        <f t="shared" si="9"/>
        <v>0</v>
      </c>
      <c r="K158" s="61"/>
      <c r="L158" s="39">
        <f t="shared" si="10"/>
        <v>0</v>
      </c>
      <c r="M158" s="40">
        <f t="shared" si="11"/>
        <v>0</v>
      </c>
    </row>
    <row r="159" spans="1:13" x14ac:dyDescent="0.3">
      <c r="A159" s="147"/>
      <c r="B159" s="41" t="s">
        <v>32</v>
      </c>
      <c r="C159" s="4"/>
      <c r="D159" s="3" t="s">
        <v>15</v>
      </c>
      <c r="E159" s="2">
        <v>1</v>
      </c>
      <c r="F159" s="2">
        <f>F158*E159</f>
        <v>14</v>
      </c>
      <c r="G159" s="22"/>
      <c r="H159" s="39">
        <f t="shared" si="8"/>
        <v>0</v>
      </c>
      <c r="I159" s="61"/>
      <c r="J159" s="39">
        <f t="shared" si="9"/>
        <v>0</v>
      </c>
      <c r="K159" s="2"/>
      <c r="L159" s="39">
        <f t="shared" si="10"/>
        <v>0</v>
      </c>
      <c r="M159" s="40">
        <f t="shared" si="11"/>
        <v>0</v>
      </c>
    </row>
    <row r="160" spans="1:13" x14ac:dyDescent="0.3">
      <c r="A160" s="147"/>
      <c r="B160" s="41" t="s">
        <v>25</v>
      </c>
      <c r="C160" s="1"/>
      <c r="D160" s="20" t="s">
        <v>6</v>
      </c>
      <c r="E160" s="22">
        <v>7.0000000000000007E-2</v>
      </c>
      <c r="F160" s="22">
        <f>F158*E160</f>
        <v>0.98000000000000009</v>
      </c>
      <c r="G160" s="22"/>
      <c r="H160" s="39">
        <f t="shared" si="8"/>
        <v>0</v>
      </c>
      <c r="I160" s="22"/>
      <c r="J160" s="39">
        <f t="shared" si="9"/>
        <v>0</v>
      </c>
      <c r="K160" s="22"/>
      <c r="L160" s="39">
        <f t="shared" si="10"/>
        <v>0</v>
      </c>
      <c r="M160" s="40">
        <f t="shared" si="11"/>
        <v>0</v>
      </c>
    </row>
    <row r="161" spans="1:13" ht="82.8" x14ac:dyDescent="0.3">
      <c r="A161" s="147"/>
      <c r="B161" s="126" t="s">
        <v>173</v>
      </c>
      <c r="C161" s="4"/>
      <c r="D161" s="3" t="s">
        <v>15</v>
      </c>
      <c r="E161" s="22">
        <v>1</v>
      </c>
      <c r="F161" s="22">
        <f>F158*E161</f>
        <v>14</v>
      </c>
      <c r="G161" s="22"/>
      <c r="H161" s="39">
        <f t="shared" si="8"/>
        <v>0</v>
      </c>
      <c r="I161" s="22"/>
      <c r="J161" s="39">
        <f t="shared" si="9"/>
        <v>0</v>
      </c>
      <c r="K161" s="22"/>
      <c r="L161" s="39">
        <f t="shared" si="10"/>
        <v>0</v>
      </c>
      <c r="M161" s="40">
        <f t="shared" si="11"/>
        <v>0</v>
      </c>
    </row>
    <row r="162" spans="1:13" x14ac:dyDescent="0.3">
      <c r="A162" s="147"/>
      <c r="B162" s="41" t="s">
        <v>17</v>
      </c>
      <c r="C162" s="1"/>
      <c r="D162" s="20" t="s">
        <v>6</v>
      </c>
      <c r="E162" s="22">
        <v>0.37</v>
      </c>
      <c r="F162" s="22">
        <f>F158*E162</f>
        <v>5.18</v>
      </c>
      <c r="G162" s="22"/>
      <c r="H162" s="39">
        <f t="shared" si="8"/>
        <v>0</v>
      </c>
      <c r="I162" s="22"/>
      <c r="J162" s="39">
        <f t="shared" si="9"/>
        <v>0</v>
      </c>
      <c r="K162" s="22"/>
      <c r="L162" s="39">
        <f t="shared" si="10"/>
        <v>0</v>
      </c>
      <c r="M162" s="40">
        <f t="shared" si="11"/>
        <v>0</v>
      </c>
    </row>
    <row r="163" spans="1:13" ht="82.8" x14ac:dyDescent="0.3">
      <c r="A163" s="146">
        <v>45</v>
      </c>
      <c r="B163" s="119" t="s">
        <v>133</v>
      </c>
      <c r="C163" s="56"/>
      <c r="D163" s="47" t="s">
        <v>38</v>
      </c>
      <c r="E163" s="47"/>
      <c r="F163" s="48">
        <v>2</v>
      </c>
      <c r="G163" s="22"/>
      <c r="H163" s="39">
        <f t="shared" si="8"/>
        <v>0</v>
      </c>
      <c r="I163" s="61"/>
      <c r="J163" s="39">
        <f t="shared" si="9"/>
        <v>0</v>
      </c>
      <c r="K163" s="61"/>
      <c r="L163" s="39">
        <f t="shared" si="10"/>
        <v>0</v>
      </c>
      <c r="M163" s="40">
        <f t="shared" si="11"/>
        <v>0</v>
      </c>
    </row>
    <row r="164" spans="1:13" x14ac:dyDescent="0.3">
      <c r="A164" s="147"/>
      <c r="B164" s="41" t="s">
        <v>32</v>
      </c>
      <c r="C164" s="4"/>
      <c r="D164" s="3" t="s">
        <v>15</v>
      </c>
      <c r="E164" s="2">
        <v>1</v>
      </c>
      <c r="F164" s="2">
        <f>F163*E164</f>
        <v>2</v>
      </c>
      <c r="G164" s="22"/>
      <c r="H164" s="39">
        <f t="shared" si="8"/>
        <v>0</v>
      </c>
      <c r="I164" s="61"/>
      <c r="J164" s="39">
        <f t="shared" si="9"/>
        <v>0</v>
      </c>
      <c r="K164" s="2"/>
      <c r="L164" s="39">
        <f t="shared" si="10"/>
        <v>0</v>
      </c>
      <c r="M164" s="40">
        <f t="shared" si="11"/>
        <v>0</v>
      </c>
    </row>
    <row r="165" spans="1:13" x14ac:dyDescent="0.3">
      <c r="A165" s="147"/>
      <c r="B165" s="41" t="s">
        <v>25</v>
      </c>
      <c r="C165" s="1"/>
      <c r="D165" s="20" t="s">
        <v>6</v>
      </c>
      <c r="E165" s="22">
        <v>7.0000000000000007E-2</v>
      </c>
      <c r="F165" s="22">
        <f>F163*E165</f>
        <v>0.14000000000000001</v>
      </c>
      <c r="G165" s="22"/>
      <c r="H165" s="39">
        <f t="shared" ref="H165:H228" si="12">G165*F165</f>
        <v>0</v>
      </c>
      <c r="I165" s="22"/>
      <c r="J165" s="39">
        <f t="shared" ref="J165:J228" si="13">I165*F165</f>
        <v>0</v>
      </c>
      <c r="K165" s="22"/>
      <c r="L165" s="39">
        <f t="shared" ref="L165:L228" si="14">K165*F165</f>
        <v>0</v>
      </c>
      <c r="M165" s="40">
        <f t="shared" ref="M165:M228" si="15">L165+J165+H165</f>
        <v>0</v>
      </c>
    </row>
    <row r="166" spans="1:13" ht="82.8" x14ac:dyDescent="0.3">
      <c r="A166" s="147"/>
      <c r="B166" s="126" t="s">
        <v>174</v>
      </c>
      <c r="C166" s="4"/>
      <c r="D166" s="3" t="s">
        <v>15</v>
      </c>
      <c r="E166" s="22">
        <v>1</v>
      </c>
      <c r="F166" s="22">
        <v>2</v>
      </c>
      <c r="G166" s="22"/>
      <c r="H166" s="39">
        <f t="shared" si="12"/>
        <v>0</v>
      </c>
      <c r="I166" s="22"/>
      <c r="J166" s="39">
        <f t="shared" si="13"/>
        <v>0</v>
      </c>
      <c r="K166" s="22"/>
      <c r="L166" s="39">
        <f t="shared" si="14"/>
        <v>0</v>
      </c>
      <c r="M166" s="40">
        <f t="shared" si="15"/>
        <v>0</v>
      </c>
    </row>
    <row r="167" spans="1:13" x14ac:dyDescent="0.3">
      <c r="A167" s="147"/>
      <c r="B167" s="41" t="s">
        <v>17</v>
      </c>
      <c r="C167" s="1"/>
      <c r="D167" s="20" t="s">
        <v>6</v>
      </c>
      <c r="E167" s="22">
        <v>0.37</v>
      </c>
      <c r="F167" s="22">
        <f>F163*E167</f>
        <v>0.74</v>
      </c>
      <c r="G167" s="22"/>
      <c r="H167" s="39">
        <f t="shared" si="12"/>
        <v>0</v>
      </c>
      <c r="I167" s="22"/>
      <c r="J167" s="39">
        <f t="shared" si="13"/>
        <v>0</v>
      </c>
      <c r="K167" s="22"/>
      <c r="L167" s="39">
        <f t="shared" si="14"/>
        <v>0</v>
      </c>
      <c r="M167" s="40">
        <f t="shared" si="15"/>
        <v>0</v>
      </c>
    </row>
    <row r="168" spans="1:13" ht="55.2" x14ac:dyDescent="0.3">
      <c r="A168" s="169">
        <v>46</v>
      </c>
      <c r="B168" s="129" t="s">
        <v>76</v>
      </c>
      <c r="C168" s="15"/>
      <c r="D168" s="5" t="s">
        <v>15</v>
      </c>
      <c r="E168" s="5"/>
      <c r="F168" s="27">
        <v>9</v>
      </c>
      <c r="G168" s="2"/>
      <c r="H168" s="39">
        <f t="shared" si="12"/>
        <v>0</v>
      </c>
      <c r="I168" s="2"/>
      <c r="J168" s="39">
        <f t="shared" si="13"/>
        <v>0</v>
      </c>
      <c r="K168" s="2"/>
      <c r="L168" s="39">
        <f t="shared" si="14"/>
        <v>0</v>
      </c>
      <c r="M168" s="40">
        <f t="shared" si="15"/>
        <v>0</v>
      </c>
    </row>
    <row r="169" spans="1:13" x14ac:dyDescent="0.3">
      <c r="A169" s="170"/>
      <c r="B169" s="41" t="s">
        <v>32</v>
      </c>
      <c r="C169" s="4"/>
      <c r="D169" s="3" t="s">
        <v>15</v>
      </c>
      <c r="E169" s="2">
        <v>1</v>
      </c>
      <c r="F169" s="2">
        <f>F168*E169</f>
        <v>9</v>
      </c>
      <c r="G169" s="22"/>
      <c r="H169" s="39">
        <f t="shared" si="12"/>
        <v>0</v>
      </c>
      <c r="I169" s="61"/>
      <c r="J169" s="39">
        <f t="shared" si="13"/>
        <v>0</v>
      </c>
      <c r="K169" s="2"/>
      <c r="L169" s="39">
        <f t="shared" si="14"/>
        <v>0</v>
      </c>
      <c r="M169" s="40">
        <f t="shared" si="15"/>
        <v>0</v>
      </c>
    </row>
    <row r="170" spans="1:13" x14ac:dyDescent="0.3">
      <c r="A170" s="170"/>
      <c r="B170" s="120" t="s">
        <v>25</v>
      </c>
      <c r="C170" s="49"/>
      <c r="D170" s="34" t="s">
        <v>6</v>
      </c>
      <c r="E170" s="50">
        <v>0.13</v>
      </c>
      <c r="F170" s="46">
        <f>E170*F168</f>
        <v>1.17</v>
      </c>
      <c r="G170" s="46"/>
      <c r="H170" s="39">
        <f t="shared" si="12"/>
        <v>0</v>
      </c>
      <c r="I170" s="46"/>
      <c r="J170" s="39">
        <f t="shared" si="13"/>
        <v>0</v>
      </c>
      <c r="K170" s="46"/>
      <c r="L170" s="39">
        <f t="shared" si="14"/>
        <v>0</v>
      </c>
      <c r="M170" s="40">
        <f t="shared" si="15"/>
        <v>0</v>
      </c>
    </row>
    <row r="171" spans="1:13" ht="82.8" x14ac:dyDescent="0.3">
      <c r="A171" s="170"/>
      <c r="B171" s="139" t="s">
        <v>175</v>
      </c>
      <c r="C171" s="51"/>
      <c r="D171" s="10" t="s">
        <v>15</v>
      </c>
      <c r="E171" s="52" t="s">
        <v>22</v>
      </c>
      <c r="F171" s="22">
        <f>F168</f>
        <v>9</v>
      </c>
      <c r="G171" s="22"/>
      <c r="H171" s="39">
        <f t="shared" si="12"/>
        <v>0</v>
      </c>
      <c r="I171" s="22"/>
      <c r="J171" s="39">
        <f t="shared" si="13"/>
        <v>0</v>
      </c>
      <c r="K171" s="22"/>
      <c r="L171" s="39">
        <f t="shared" si="14"/>
        <v>0</v>
      </c>
      <c r="M171" s="40">
        <f t="shared" si="15"/>
        <v>0</v>
      </c>
    </row>
    <row r="172" spans="1:13" x14ac:dyDescent="0.3">
      <c r="A172" s="177"/>
      <c r="B172" s="106" t="s">
        <v>17</v>
      </c>
      <c r="C172" s="14"/>
      <c r="D172" s="3" t="s">
        <v>6</v>
      </c>
      <c r="E172" s="17">
        <v>0.94</v>
      </c>
      <c r="F172" s="2">
        <f>E172*F168</f>
        <v>8.4599999999999991</v>
      </c>
      <c r="G172" s="2"/>
      <c r="H172" s="39">
        <f t="shared" si="12"/>
        <v>0</v>
      </c>
      <c r="I172" s="2"/>
      <c r="J172" s="39">
        <f t="shared" si="13"/>
        <v>0</v>
      </c>
      <c r="K172" s="2"/>
      <c r="L172" s="39">
        <f t="shared" si="14"/>
        <v>0</v>
      </c>
      <c r="M172" s="40">
        <f t="shared" si="15"/>
        <v>0</v>
      </c>
    </row>
    <row r="173" spans="1:13" ht="27.6" x14ac:dyDescent="0.3">
      <c r="A173" s="169">
        <v>47</v>
      </c>
      <c r="B173" s="129" t="s">
        <v>113</v>
      </c>
      <c r="C173" s="15"/>
      <c r="D173" s="5" t="s">
        <v>15</v>
      </c>
      <c r="E173" s="5"/>
      <c r="F173" s="27">
        <v>6</v>
      </c>
      <c r="G173" s="2"/>
      <c r="H173" s="39">
        <f t="shared" si="12"/>
        <v>0</v>
      </c>
      <c r="I173" s="2"/>
      <c r="J173" s="39">
        <f t="shared" si="13"/>
        <v>0</v>
      </c>
      <c r="K173" s="2"/>
      <c r="L173" s="39">
        <f t="shared" si="14"/>
        <v>0</v>
      </c>
      <c r="M173" s="40">
        <f t="shared" si="15"/>
        <v>0</v>
      </c>
    </row>
    <row r="174" spans="1:13" x14ac:dyDescent="0.3">
      <c r="A174" s="170"/>
      <c r="B174" s="41" t="s">
        <v>32</v>
      </c>
      <c r="C174" s="4"/>
      <c r="D174" s="3" t="s">
        <v>15</v>
      </c>
      <c r="E174" s="2">
        <v>1</v>
      </c>
      <c r="F174" s="2">
        <f>F173*E174</f>
        <v>6</v>
      </c>
      <c r="G174" s="22"/>
      <c r="H174" s="39">
        <f t="shared" si="12"/>
        <v>0</v>
      </c>
      <c r="I174" s="61"/>
      <c r="J174" s="39">
        <f t="shared" si="13"/>
        <v>0</v>
      </c>
      <c r="K174" s="2"/>
      <c r="L174" s="39">
        <f t="shared" si="14"/>
        <v>0</v>
      </c>
      <c r="M174" s="40">
        <f t="shared" si="15"/>
        <v>0</v>
      </c>
    </row>
    <row r="175" spans="1:13" x14ac:dyDescent="0.3">
      <c r="A175" s="170"/>
      <c r="B175" s="120" t="s">
        <v>25</v>
      </c>
      <c r="C175" s="49"/>
      <c r="D175" s="34" t="s">
        <v>6</v>
      </c>
      <c r="E175" s="50">
        <v>0.13</v>
      </c>
      <c r="F175" s="46">
        <f>E175*F173</f>
        <v>0.78</v>
      </c>
      <c r="G175" s="46"/>
      <c r="H175" s="39">
        <f t="shared" si="12"/>
        <v>0</v>
      </c>
      <c r="I175" s="46"/>
      <c r="J175" s="39">
        <f t="shared" si="13"/>
        <v>0</v>
      </c>
      <c r="K175" s="46"/>
      <c r="L175" s="39">
        <f t="shared" si="14"/>
        <v>0</v>
      </c>
      <c r="M175" s="40">
        <f t="shared" si="15"/>
        <v>0</v>
      </c>
    </row>
    <row r="176" spans="1:13" ht="55.2" x14ac:dyDescent="0.3">
      <c r="A176" s="170"/>
      <c r="B176" s="139" t="s">
        <v>176</v>
      </c>
      <c r="C176" s="51"/>
      <c r="D176" s="10" t="s">
        <v>15</v>
      </c>
      <c r="E176" s="52" t="s">
        <v>22</v>
      </c>
      <c r="F176" s="22">
        <f>F173</f>
        <v>6</v>
      </c>
      <c r="G176" s="22"/>
      <c r="H176" s="39">
        <f t="shared" si="12"/>
        <v>0</v>
      </c>
      <c r="I176" s="22"/>
      <c r="J176" s="39">
        <f t="shared" si="13"/>
        <v>0</v>
      </c>
      <c r="K176" s="22"/>
      <c r="L176" s="39">
        <f t="shared" si="14"/>
        <v>0</v>
      </c>
      <c r="M176" s="40">
        <f t="shared" si="15"/>
        <v>0</v>
      </c>
    </row>
    <row r="177" spans="1:13" x14ac:dyDescent="0.3">
      <c r="A177" s="177"/>
      <c r="B177" s="106" t="s">
        <v>17</v>
      </c>
      <c r="C177" s="14"/>
      <c r="D177" s="3" t="s">
        <v>6</v>
      </c>
      <c r="E177" s="17">
        <v>0.94</v>
      </c>
      <c r="F177" s="2">
        <f>E177*F173</f>
        <v>5.64</v>
      </c>
      <c r="G177" s="2"/>
      <c r="H177" s="39">
        <f t="shared" si="12"/>
        <v>0</v>
      </c>
      <c r="I177" s="2"/>
      <c r="J177" s="39">
        <f t="shared" si="13"/>
        <v>0</v>
      </c>
      <c r="K177" s="2"/>
      <c r="L177" s="39">
        <f t="shared" si="14"/>
        <v>0</v>
      </c>
      <c r="M177" s="40">
        <f t="shared" si="15"/>
        <v>0</v>
      </c>
    </row>
    <row r="178" spans="1:13" ht="41.4" x14ac:dyDescent="0.3">
      <c r="A178" s="146">
        <v>48</v>
      </c>
      <c r="B178" s="119" t="s">
        <v>77</v>
      </c>
      <c r="C178" s="56"/>
      <c r="D178" s="47" t="s">
        <v>14</v>
      </c>
      <c r="E178" s="47"/>
      <c r="F178" s="48">
        <v>12</v>
      </c>
      <c r="G178" s="22"/>
      <c r="H178" s="39">
        <f t="shared" si="12"/>
        <v>0</v>
      </c>
      <c r="I178" s="61"/>
      <c r="J178" s="39">
        <f t="shared" si="13"/>
        <v>0</v>
      </c>
      <c r="K178" s="61"/>
      <c r="L178" s="39">
        <f t="shared" si="14"/>
        <v>0</v>
      </c>
      <c r="M178" s="40">
        <f t="shared" si="15"/>
        <v>0</v>
      </c>
    </row>
    <row r="179" spans="1:13" x14ac:dyDescent="0.3">
      <c r="A179" s="147"/>
      <c r="B179" s="41" t="s">
        <v>32</v>
      </c>
      <c r="C179" s="4"/>
      <c r="D179" s="3" t="s">
        <v>15</v>
      </c>
      <c r="E179" s="2">
        <v>1</v>
      </c>
      <c r="F179" s="2">
        <f>F178*E179</f>
        <v>12</v>
      </c>
      <c r="G179" s="22"/>
      <c r="H179" s="39">
        <f t="shared" si="12"/>
        <v>0</v>
      </c>
      <c r="I179" s="61"/>
      <c r="J179" s="39">
        <f t="shared" si="13"/>
        <v>0</v>
      </c>
      <c r="K179" s="2"/>
      <c r="L179" s="39">
        <f t="shared" si="14"/>
        <v>0</v>
      </c>
      <c r="M179" s="40">
        <f t="shared" si="15"/>
        <v>0</v>
      </c>
    </row>
    <row r="180" spans="1:13" x14ac:dyDescent="0.3">
      <c r="A180" s="147"/>
      <c r="B180" s="41" t="s">
        <v>25</v>
      </c>
      <c r="C180" s="1"/>
      <c r="D180" s="20" t="s">
        <v>6</v>
      </c>
      <c r="E180" s="22">
        <v>0.16</v>
      </c>
      <c r="F180" s="22">
        <f>F178*E180</f>
        <v>1.92</v>
      </c>
      <c r="G180" s="22"/>
      <c r="H180" s="39">
        <f t="shared" si="12"/>
        <v>0</v>
      </c>
      <c r="I180" s="22"/>
      <c r="J180" s="39">
        <f t="shared" si="13"/>
        <v>0</v>
      </c>
      <c r="K180" s="22"/>
      <c r="L180" s="39">
        <f t="shared" si="14"/>
        <v>0</v>
      </c>
      <c r="M180" s="40">
        <f t="shared" si="15"/>
        <v>0</v>
      </c>
    </row>
    <row r="181" spans="1:13" x14ac:dyDescent="0.3">
      <c r="A181" s="147"/>
      <c r="B181" s="41" t="s">
        <v>78</v>
      </c>
      <c r="C181" s="1"/>
      <c r="D181" s="20" t="s">
        <v>15</v>
      </c>
      <c r="E181" s="22">
        <v>1</v>
      </c>
      <c r="F181" s="22">
        <f>F178*E181</f>
        <v>12</v>
      </c>
      <c r="G181" s="22"/>
      <c r="H181" s="39">
        <f t="shared" si="12"/>
        <v>0</v>
      </c>
      <c r="I181" s="22"/>
      <c r="J181" s="39">
        <f t="shared" si="13"/>
        <v>0</v>
      </c>
      <c r="K181" s="22"/>
      <c r="L181" s="39">
        <f t="shared" si="14"/>
        <v>0</v>
      </c>
      <c r="M181" s="40">
        <f t="shared" si="15"/>
        <v>0</v>
      </c>
    </row>
    <row r="182" spans="1:13" x14ac:dyDescent="0.3">
      <c r="A182" s="165"/>
      <c r="B182" s="41" t="s">
        <v>17</v>
      </c>
      <c r="C182" s="1"/>
      <c r="D182" s="20" t="s">
        <v>6</v>
      </c>
      <c r="E182" s="22">
        <v>0.47</v>
      </c>
      <c r="F182" s="22">
        <f>F178*E182</f>
        <v>5.64</v>
      </c>
      <c r="G182" s="22"/>
      <c r="H182" s="39">
        <f t="shared" si="12"/>
        <v>0</v>
      </c>
      <c r="I182" s="22"/>
      <c r="J182" s="39">
        <f t="shared" si="13"/>
        <v>0</v>
      </c>
      <c r="K182" s="22"/>
      <c r="L182" s="39">
        <f t="shared" si="14"/>
        <v>0</v>
      </c>
      <c r="M182" s="40">
        <f t="shared" si="15"/>
        <v>0</v>
      </c>
    </row>
    <row r="183" spans="1:13" ht="55.2" x14ac:dyDescent="0.3">
      <c r="A183" s="146">
        <v>49</v>
      </c>
      <c r="B183" s="119" t="s">
        <v>79</v>
      </c>
      <c r="C183" s="56"/>
      <c r="D183" s="47" t="s">
        <v>31</v>
      </c>
      <c r="E183" s="47"/>
      <c r="F183" s="48">
        <v>42</v>
      </c>
      <c r="G183" s="22"/>
      <c r="H183" s="39">
        <f t="shared" si="12"/>
        <v>0</v>
      </c>
      <c r="I183" s="61"/>
      <c r="J183" s="39">
        <f t="shared" si="13"/>
        <v>0</v>
      </c>
      <c r="K183" s="61"/>
      <c r="L183" s="39">
        <f t="shared" si="14"/>
        <v>0</v>
      </c>
      <c r="M183" s="40">
        <f t="shared" si="15"/>
        <v>0</v>
      </c>
    </row>
    <row r="184" spans="1:13" x14ac:dyDescent="0.3">
      <c r="A184" s="147"/>
      <c r="B184" s="41" t="s">
        <v>32</v>
      </c>
      <c r="C184" s="4"/>
      <c r="D184" s="3" t="s">
        <v>15</v>
      </c>
      <c r="E184" s="2">
        <v>1</v>
      </c>
      <c r="F184" s="2">
        <f>F183*E184</f>
        <v>42</v>
      </c>
      <c r="G184" s="22"/>
      <c r="H184" s="39">
        <f t="shared" si="12"/>
        <v>0</v>
      </c>
      <c r="I184" s="61"/>
      <c r="J184" s="39">
        <f t="shared" si="13"/>
        <v>0</v>
      </c>
      <c r="K184" s="2"/>
      <c r="L184" s="39">
        <f t="shared" si="14"/>
        <v>0</v>
      </c>
      <c r="M184" s="40">
        <f t="shared" si="15"/>
        <v>0</v>
      </c>
    </row>
    <row r="185" spans="1:13" x14ac:dyDescent="0.3">
      <c r="A185" s="147"/>
      <c r="B185" s="41" t="s">
        <v>25</v>
      </c>
      <c r="C185" s="1"/>
      <c r="D185" s="20" t="s">
        <v>6</v>
      </c>
      <c r="E185" s="73">
        <v>2.0999999999999999E-3</v>
      </c>
      <c r="F185" s="22">
        <f>F183*E185</f>
        <v>8.8200000000000001E-2</v>
      </c>
      <c r="G185" s="22"/>
      <c r="H185" s="39">
        <f t="shared" si="12"/>
        <v>0</v>
      </c>
      <c r="I185" s="22"/>
      <c r="J185" s="39">
        <f t="shared" si="13"/>
        <v>0</v>
      </c>
      <c r="K185" s="22"/>
      <c r="L185" s="39">
        <f t="shared" si="14"/>
        <v>0</v>
      </c>
      <c r="M185" s="40">
        <f t="shared" si="15"/>
        <v>0</v>
      </c>
    </row>
    <row r="186" spans="1:13" ht="27.6" x14ac:dyDescent="0.3">
      <c r="A186" s="147"/>
      <c r="B186" s="41" t="s">
        <v>80</v>
      </c>
      <c r="C186" s="1"/>
      <c r="D186" s="20" t="s">
        <v>15</v>
      </c>
      <c r="E186" s="22">
        <v>1</v>
      </c>
      <c r="F186" s="22">
        <f>F183*E186</f>
        <v>42</v>
      </c>
      <c r="G186" s="22"/>
      <c r="H186" s="39">
        <f t="shared" si="12"/>
        <v>0</v>
      </c>
      <c r="I186" s="22"/>
      <c r="J186" s="39">
        <f t="shared" si="13"/>
        <v>0</v>
      </c>
      <c r="K186" s="22"/>
      <c r="L186" s="39">
        <f t="shared" si="14"/>
        <v>0</v>
      </c>
      <c r="M186" s="40">
        <f t="shared" si="15"/>
        <v>0</v>
      </c>
    </row>
    <row r="187" spans="1:13" x14ac:dyDescent="0.3">
      <c r="A187" s="165"/>
      <c r="B187" s="41" t="s">
        <v>17</v>
      </c>
      <c r="C187" s="1"/>
      <c r="D187" s="20" t="s">
        <v>6</v>
      </c>
      <c r="E187" s="52">
        <v>0.156</v>
      </c>
      <c r="F187" s="22">
        <f>F183*E187</f>
        <v>6.5519999999999996</v>
      </c>
      <c r="G187" s="22"/>
      <c r="H187" s="39">
        <f t="shared" si="12"/>
        <v>0</v>
      </c>
      <c r="I187" s="22"/>
      <c r="J187" s="39">
        <f t="shared" si="13"/>
        <v>0</v>
      </c>
      <c r="K187" s="22"/>
      <c r="L187" s="39">
        <f t="shared" si="14"/>
        <v>0</v>
      </c>
      <c r="M187" s="40">
        <f t="shared" si="15"/>
        <v>0</v>
      </c>
    </row>
    <row r="188" spans="1:13" ht="27.6" x14ac:dyDescent="0.3">
      <c r="A188" s="171">
        <v>50</v>
      </c>
      <c r="B188" s="119" t="s">
        <v>81</v>
      </c>
      <c r="C188" s="56"/>
      <c r="D188" s="47" t="s">
        <v>31</v>
      </c>
      <c r="E188" s="47"/>
      <c r="F188" s="48">
        <v>32</v>
      </c>
      <c r="G188" s="22"/>
      <c r="H188" s="39">
        <f t="shared" si="12"/>
        <v>0</v>
      </c>
      <c r="I188" s="61"/>
      <c r="J188" s="39">
        <f t="shared" si="13"/>
        <v>0</v>
      </c>
      <c r="K188" s="61"/>
      <c r="L188" s="39">
        <f t="shared" si="14"/>
        <v>0</v>
      </c>
      <c r="M188" s="40">
        <f t="shared" si="15"/>
        <v>0</v>
      </c>
    </row>
    <row r="189" spans="1:13" x14ac:dyDescent="0.3">
      <c r="A189" s="172"/>
      <c r="B189" s="41" t="s">
        <v>32</v>
      </c>
      <c r="C189" s="4"/>
      <c r="D189" s="3" t="s">
        <v>15</v>
      </c>
      <c r="E189" s="2">
        <v>1</v>
      </c>
      <c r="F189" s="2">
        <f>F188*E189</f>
        <v>32</v>
      </c>
      <c r="G189" s="22"/>
      <c r="H189" s="39">
        <f t="shared" si="12"/>
        <v>0</v>
      </c>
      <c r="I189" s="61"/>
      <c r="J189" s="39">
        <f t="shared" si="13"/>
        <v>0</v>
      </c>
      <c r="K189" s="2"/>
      <c r="L189" s="39">
        <f t="shared" si="14"/>
        <v>0</v>
      </c>
      <c r="M189" s="40">
        <f t="shared" si="15"/>
        <v>0</v>
      </c>
    </row>
    <row r="190" spans="1:13" x14ac:dyDescent="0.3">
      <c r="A190" s="172"/>
      <c r="B190" s="41" t="s">
        <v>25</v>
      </c>
      <c r="C190" s="1"/>
      <c r="D190" s="20" t="s">
        <v>6</v>
      </c>
      <c r="E190" s="52">
        <v>9.1999999999999998E-2</v>
      </c>
      <c r="F190" s="22">
        <f>F188*E190</f>
        <v>2.944</v>
      </c>
      <c r="G190" s="22"/>
      <c r="H190" s="39">
        <f t="shared" si="12"/>
        <v>0</v>
      </c>
      <c r="I190" s="22"/>
      <c r="J190" s="39">
        <f t="shared" si="13"/>
        <v>0</v>
      </c>
      <c r="K190" s="22"/>
      <c r="L190" s="39">
        <f t="shared" si="14"/>
        <v>0</v>
      </c>
      <c r="M190" s="40">
        <f t="shared" si="15"/>
        <v>0</v>
      </c>
    </row>
    <row r="191" spans="1:13" ht="27.6" x14ac:dyDescent="0.3">
      <c r="A191" s="172"/>
      <c r="B191" s="41" t="s">
        <v>82</v>
      </c>
      <c r="C191" s="1"/>
      <c r="D191" s="20" t="s">
        <v>15</v>
      </c>
      <c r="E191" s="22">
        <v>1.01</v>
      </c>
      <c r="F191" s="22">
        <f>F188*E191</f>
        <v>32.32</v>
      </c>
      <c r="G191" s="22"/>
      <c r="H191" s="39">
        <f t="shared" si="12"/>
        <v>0</v>
      </c>
      <c r="I191" s="22"/>
      <c r="J191" s="39">
        <f t="shared" si="13"/>
        <v>0</v>
      </c>
      <c r="K191" s="22"/>
      <c r="L191" s="39">
        <f t="shared" si="14"/>
        <v>0</v>
      </c>
      <c r="M191" s="40">
        <f t="shared" si="15"/>
        <v>0</v>
      </c>
    </row>
    <row r="192" spans="1:13" x14ac:dyDescent="0.3">
      <c r="A192" s="173"/>
      <c r="B192" s="41" t="s">
        <v>17</v>
      </c>
      <c r="C192" s="1"/>
      <c r="D192" s="20" t="s">
        <v>6</v>
      </c>
      <c r="E192" s="52">
        <v>0.20799999999999999</v>
      </c>
      <c r="F192" s="22">
        <f>F188*E192</f>
        <v>6.6559999999999997</v>
      </c>
      <c r="G192" s="22"/>
      <c r="H192" s="39">
        <f t="shared" si="12"/>
        <v>0</v>
      </c>
      <c r="I192" s="22"/>
      <c r="J192" s="39">
        <f t="shared" si="13"/>
        <v>0</v>
      </c>
      <c r="K192" s="22"/>
      <c r="L192" s="39">
        <f t="shared" si="14"/>
        <v>0</v>
      </c>
      <c r="M192" s="40">
        <f t="shared" si="15"/>
        <v>0</v>
      </c>
    </row>
    <row r="193" spans="1:13" x14ac:dyDescent="0.3">
      <c r="A193" s="174">
        <v>51</v>
      </c>
      <c r="B193" s="125" t="s">
        <v>55</v>
      </c>
      <c r="C193" s="74"/>
      <c r="D193" s="75" t="s">
        <v>14</v>
      </c>
      <c r="E193" s="76"/>
      <c r="F193" s="48">
        <f>F196+F197+F198+F199+F200+F201</f>
        <v>102</v>
      </c>
      <c r="G193" s="22"/>
      <c r="H193" s="39">
        <f t="shared" si="12"/>
        <v>0</v>
      </c>
      <c r="I193" s="22"/>
      <c r="J193" s="39">
        <f t="shared" si="13"/>
        <v>0</v>
      </c>
      <c r="K193" s="22"/>
      <c r="L193" s="39">
        <f t="shared" si="14"/>
        <v>0</v>
      </c>
      <c r="M193" s="40">
        <f t="shared" si="15"/>
        <v>0</v>
      </c>
    </row>
    <row r="194" spans="1:13" x14ac:dyDescent="0.3">
      <c r="A194" s="175"/>
      <c r="B194" s="41" t="s">
        <v>32</v>
      </c>
      <c r="C194" s="4"/>
      <c r="D194" s="3" t="s">
        <v>15</v>
      </c>
      <c r="E194" s="2">
        <v>1</v>
      </c>
      <c r="F194" s="2">
        <f>F193*E194</f>
        <v>102</v>
      </c>
      <c r="G194" s="22"/>
      <c r="H194" s="39">
        <f t="shared" si="12"/>
        <v>0</v>
      </c>
      <c r="I194" s="61"/>
      <c r="J194" s="39">
        <f t="shared" si="13"/>
        <v>0</v>
      </c>
      <c r="K194" s="2"/>
      <c r="L194" s="39">
        <f t="shared" si="14"/>
        <v>0</v>
      </c>
      <c r="M194" s="40">
        <f t="shared" si="15"/>
        <v>0</v>
      </c>
    </row>
    <row r="195" spans="1:13" x14ac:dyDescent="0.3">
      <c r="A195" s="175"/>
      <c r="B195" s="41" t="s">
        <v>25</v>
      </c>
      <c r="C195" s="1"/>
      <c r="D195" s="20" t="s">
        <v>6</v>
      </c>
      <c r="E195" s="73">
        <v>0.151</v>
      </c>
      <c r="F195" s="22">
        <f>F193*E195</f>
        <v>15.401999999999999</v>
      </c>
      <c r="G195" s="22"/>
      <c r="H195" s="39">
        <f t="shared" si="12"/>
        <v>0</v>
      </c>
      <c r="I195" s="22"/>
      <c r="J195" s="39">
        <f t="shared" si="13"/>
        <v>0</v>
      </c>
      <c r="K195" s="22"/>
      <c r="L195" s="39">
        <f t="shared" si="14"/>
        <v>0</v>
      </c>
      <c r="M195" s="40">
        <f t="shared" si="15"/>
        <v>0</v>
      </c>
    </row>
    <row r="196" spans="1:13" x14ac:dyDescent="0.3">
      <c r="A196" s="175"/>
      <c r="B196" s="41" t="s">
        <v>83</v>
      </c>
      <c r="C196" s="1"/>
      <c r="D196" s="20" t="s">
        <v>14</v>
      </c>
      <c r="E196" s="21"/>
      <c r="F196" s="22">
        <v>12</v>
      </c>
      <c r="G196" s="22"/>
      <c r="H196" s="39">
        <f t="shared" si="12"/>
        <v>0</v>
      </c>
      <c r="I196" s="22"/>
      <c r="J196" s="39">
        <f t="shared" si="13"/>
        <v>0</v>
      </c>
      <c r="K196" s="22"/>
      <c r="L196" s="39">
        <f t="shared" si="14"/>
        <v>0</v>
      </c>
      <c r="M196" s="40">
        <f t="shared" si="15"/>
        <v>0</v>
      </c>
    </row>
    <row r="197" spans="1:13" x14ac:dyDescent="0.3">
      <c r="A197" s="175"/>
      <c r="B197" s="41" t="s">
        <v>84</v>
      </c>
      <c r="C197" s="1"/>
      <c r="D197" s="20" t="s">
        <v>14</v>
      </c>
      <c r="E197" s="21"/>
      <c r="F197" s="22">
        <v>42</v>
      </c>
      <c r="G197" s="22"/>
      <c r="H197" s="39">
        <f t="shared" si="12"/>
        <v>0</v>
      </c>
      <c r="I197" s="22"/>
      <c r="J197" s="39">
        <f t="shared" si="13"/>
        <v>0</v>
      </c>
      <c r="K197" s="22"/>
      <c r="L197" s="39">
        <f t="shared" si="14"/>
        <v>0</v>
      </c>
      <c r="M197" s="40">
        <f t="shared" si="15"/>
        <v>0</v>
      </c>
    </row>
    <row r="198" spans="1:13" ht="27.6" x14ac:dyDescent="0.3">
      <c r="A198" s="175"/>
      <c r="B198" s="41" t="s">
        <v>135</v>
      </c>
      <c r="C198" s="1"/>
      <c r="D198" s="20" t="s">
        <v>14</v>
      </c>
      <c r="E198" s="21"/>
      <c r="F198" s="22">
        <v>9</v>
      </c>
      <c r="G198" s="22"/>
      <c r="H198" s="39">
        <f t="shared" si="12"/>
        <v>0</v>
      </c>
      <c r="I198" s="22"/>
      <c r="J198" s="39">
        <f t="shared" si="13"/>
        <v>0</v>
      </c>
      <c r="K198" s="22"/>
      <c r="L198" s="39">
        <f t="shared" si="14"/>
        <v>0</v>
      </c>
      <c r="M198" s="40">
        <f t="shared" si="15"/>
        <v>0</v>
      </c>
    </row>
    <row r="199" spans="1:13" x14ac:dyDescent="0.3">
      <c r="A199" s="175"/>
      <c r="B199" s="41" t="s">
        <v>136</v>
      </c>
      <c r="C199" s="1"/>
      <c r="D199" s="20" t="s">
        <v>14</v>
      </c>
      <c r="E199" s="21"/>
      <c r="F199" s="22">
        <v>9</v>
      </c>
      <c r="G199" s="22"/>
      <c r="H199" s="39">
        <f t="shared" si="12"/>
        <v>0</v>
      </c>
      <c r="I199" s="22"/>
      <c r="J199" s="39">
        <f t="shared" si="13"/>
        <v>0</v>
      </c>
      <c r="K199" s="22"/>
      <c r="L199" s="39">
        <f t="shared" si="14"/>
        <v>0</v>
      </c>
      <c r="M199" s="40">
        <f t="shared" si="15"/>
        <v>0</v>
      </c>
    </row>
    <row r="200" spans="1:13" x14ac:dyDescent="0.3">
      <c r="A200" s="175"/>
      <c r="B200" s="41" t="s">
        <v>137</v>
      </c>
      <c r="C200" s="1"/>
      <c r="D200" s="20" t="s">
        <v>14</v>
      </c>
      <c r="E200" s="21"/>
      <c r="F200" s="22">
        <v>18</v>
      </c>
      <c r="G200" s="22"/>
      <c r="H200" s="39">
        <f t="shared" si="12"/>
        <v>0</v>
      </c>
      <c r="I200" s="22"/>
      <c r="J200" s="39">
        <f t="shared" si="13"/>
        <v>0</v>
      </c>
      <c r="K200" s="22"/>
      <c r="L200" s="39">
        <f t="shared" si="14"/>
        <v>0</v>
      </c>
      <c r="M200" s="40">
        <f t="shared" si="15"/>
        <v>0</v>
      </c>
    </row>
    <row r="201" spans="1:13" x14ac:dyDescent="0.3">
      <c r="A201" s="175"/>
      <c r="B201" s="41" t="s">
        <v>138</v>
      </c>
      <c r="C201" s="1"/>
      <c r="D201" s="20" t="s">
        <v>14</v>
      </c>
      <c r="E201" s="21"/>
      <c r="F201" s="22">
        <v>12</v>
      </c>
      <c r="G201" s="22"/>
      <c r="H201" s="39">
        <f t="shared" si="12"/>
        <v>0</v>
      </c>
      <c r="I201" s="22"/>
      <c r="J201" s="39">
        <f t="shared" si="13"/>
        <v>0</v>
      </c>
      <c r="K201" s="22"/>
      <c r="L201" s="39">
        <f t="shared" si="14"/>
        <v>0</v>
      </c>
      <c r="M201" s="40">
        <f t="shared" si="15"/>
        <v>0</v>
      </c>
    </row>
    <row r="202" spans="1:13" x14ac:dyDescent="0.3">
      <c r="A202" s="175"/>
      <c r="B202" s="41" t="s">
        <v>85</v>
      </c>
      <c r="C202" s="1"/>
      <c r="D202" s="20" t="s">
        <v>14</v>
      </c>
      <c r="E202" s="21"/>
      <c r="F202" s="22">
        <v>20</v>
      </c>
      <c r="G202" s="22"/>
      <c r="H202" s="39">
        <f t="shared" si="12"/>
        <v>0</v>
      </c>
      <c r="I202" s="22"/>
      <c r="J202" s="39">
        <f t="shared" si="13"/>
        <v>0</v>
      </c>
      <c r="K202" s="22"/>
      <c r="L202" s="39">
        <f t="shared" si="14"/>
        <v>0</v>
      </c>
      <c r="M202" s="40">
        <f t="shared" si="15"/>
        <v>0</v>
      </c>
    </row>
    <row r="203" spans="1:13" x14ac:dyDescent="0.3">
      <c r="A203" s="175"/>
      <c r="B203" s="41" t="s">
        <v>86</v>
      </c>
      <c r="C203" s="1"/>
      <c r="D203" s="20" t="s">
        <v>14</v>
      </c>
      <c r="E203" s="21"/>
      <c r="F203" s="22">
        <v>28</v>
      </c>
      <c r="G203" s="22"/>
      <c r="H203" s="39">
        <f t="shared" si="12"/>
        <v>0</v>
      </c>
      <c r="I203" s="22"/>
      <c r="J203" s="39">
        <f t="shared" si="13"/>
        <v>0</v>
      </c>
      <c r="K203" s="22"/>
      <c r="L203" s="39">
        <f t="shared" si="14"/>
        <v>0</v>
      </c>
      <c r="M203" s="40">
        <f t="shared" si="15"/>
        <v>0</v>
      </c>
    </row>
    <row r="204" spans="1:13" x14ac:dyDescent="0.3">
      <c r="A204" s="176"/>
      <c r="B204" s="41" t="s">
        <v>17</v>
      </c>
      <c r="C204" s="1"/>
      <c r="D204" s="20" t="s">
        <v>6</v>
      </c>
      <c r="E204" s="52"/>
      <c r="F204" s="22">
        <f>(H196+H197+H198+H199+H200+H201+H202+H203)*0.2/4</f>
        <v>0</v>
      </c>
      <c r="G204" s="22"/>
      <c r="H204" s="39">
        <f t="shared" si="12"/>
        <v>0</v>
      </c>
      <c r="I204" s="22"/>
      <c r="J204" s="39">
        <f t="shared" si="13"/>
        <v>0</v>
      </c>
      <c r="K204" s="22"/>
      <c r="L204" s="39">
        <f t="shared" si="14"/>
        <v>0</v>
      </c>
      <c r="M204" s="40">
        <f t="shared" si="15"/>
        <v>0</v>
      </c>
    </row>
    <row r="205" spans="1:13" ht="41.4" x14ac:dyDescent="0.3">
      <c r="A205" s="146">
        <v>52</v>
      </c>
      <c r="B205" s="119" t="s">
        <v>87</v>
      </c>
      <c r="C205" s="56"/>
      <c r="D205" s="47" t="s">
        <v>88</v>
      </c>
      <c r="E205" s="47"/>
      <c r="F205" s="48">
        <v>48</v>
      </c>
      <c r="G205" s="22"/>
      <c r="H205" s="39">
        <f t="shared" si="12"/>
        <v>0</v>
      </c>
      <c r="I205" s="61"/>
      <c r="J205" s="39">
        <f t="shared" si="13"/>
        <v>0</v>
      </c>
      <c r="K205" s="61"/>
      <c r="L205" s="39">
        <f t="shared" si="14"/>
        <v>0</v>
      </c>
      <c r="M205" s="40">
        <f t="shared" si="15"/>
        <v>0</v>
      </c>
    </row>
    <row r="206" spans="1:13" x14ac:dyDescent="0.3">
      <c r="A206" s="147"/>
      <c r="B206" s="41" t="s">
        <v>32</v>
      </c>
      <c r="C206" s="4"/>
      <c r="D206" s="3" t="s">
        <v>15</v>
      </c>
      <c r="E206" s="2">
        <v>1</v>
      </c>
      <c r="F206" s="2">
        <f>F205*E206</f>
        <v>48</v>
      </c>
      <c r="G206" s="22"/>
      <c r="H206" s="39">
        <f t="shared" si="12"/>
        <v>0</v>
      </c>
      <c r="I206" s="61"/>
      <c r="J206" s="39">
        <f t="shared" si="13"/>
        <v>0</v>
      </c>
      <c r="K206" s="2"/>
      <c r="L206" s="39">
        <f t="shared" si="14"/>
        <v>0</v>
      </c>
      <c r="M206" s="40">
        <f t="shared" si="15"/>
        <v>0</v>
      </c>
    </row>
    <row r="207" spans="1:13" x14ac:dyDescent="0.3">
      <c r="A207" s="147"/>
      <c r="B207" s="41" t="s">
        <v>25</v>
      </c>
      <c r="C207" s="1"/>
      <c r="D207" s="20" t="s">
        <v>6</v>
      </c>
      <c r="E207" s="77">
        <v>2.5700000000000001E-2</v>
      </c>
      <c r="F207" s="2">
        <f>E207*F205</f>
        <v>1.2336</v>
      </c>
      <c r="G207" s="2"/>
      <c r="H207" s="39">
        <f t="shared" si="12"/>
        <v>0</v>
      </c>
      <c r="I207" s="2"/>
      <c r="J207" s="39">
        <f t="shared" si="13"/>
        <v>0</v>
      </c>
      <c r="K207" s="2"/>
      <c r="L207" s="39">
        <f t="shared" si="14"/>
        <v>0</v>
      </c>
      <c r="M207" s="40">
        <f t="shared" si="15"/>
        <v>0</v>
      </c>
    </row>
    <row r="208" spans="1:13" x14ac:dyDescent="0.3">
      <c r="A208" s="147"/>
      <c r="B208" s="41" t="s">
        <v>89</v>
      </c>
      <c r="C208" s="1"/>
      <c r="D208" s="20" t="s">
        <v>24</v>
      </c>
      <c r="E208" s="16">
        <v>1</v>
      </c>
      <c r="F208" s="2">
        <f>F205</f>
        <v>48</v>
      </c>
      <c r="G208" s="2"/>
      <c r="H208" s="39">
        <f t="shared" si="12"/>
        <v>0</v>
      </c>
      <c r="I208" s="2"/>
      <c r="J208" s="39">
        <f t="shared" si="13"/>
        <v>0</v>
      </c>
      <c r="K208" s="2"/>
      <c r="L208" s="39">
        <f t="shared" si="14"/>
        <v>0</v>
      </c>
      <c r="M208" s="40">
        <f t="shared" si="15"/>
        <v>0</v>
      </c>
    </row>
    <row r="209" spans="1:13" x14ac:dyDescent="0.3">
      <c r="A209" s="165"/>
      <c r="B209" s="41" t="s">
        <v>17</v>
      </c>
      <c r="C209" s="1"/>
      <c r="D209" s="20" t="s">
        <v>6</v>
      </c>
      <c r="E209" s="78">
        <v>4.5699999999999998E-2</v>
      </c>
      <c r="F209" s="2">
        <f>E209*F205</f>
        <v>2.1936</v>
      </c>
      <c r="G209" s="2"/>
      <c r="H209" s="39">
        <f t="shared" si="12"/>
        <v>0</v>
      </c>
      <c r="I209" s="2"/>
      <c r="J209" s="39">
        <f t="shared" si="13"/>
        <v>0</v>
      </c>
      <c r="K209" s="2"/>
      <c r="L209" s="39">
        <f t="shared" si="14"/>
        <v>0</v>
      </c>
      <c r="M209" s="40">
        <f t="shared" si="15"/>
        <v>0</v>
      </c>
    </row>
    <row r="210" spans="1:13" ht="41.4" x14ac:dyDescent="0.3">
      <c r="A210" s="146">
        <v>53</v>
      </c>
      <c r="B210" s="119" t="s">
        <v>90</v>
      </c>
      <c r="C210" s="56"/>
      <c r="D210" s="5" t="s">
        <v>31</v>
      </c>
      <c r="E210" s="27"/>
      <c r="F210" s="27">
        <v>16</v>
      </c>
      <c r="G210" s="2"/>
      <c r="H210" s="39">
        <f t="shared" si="12"/>
        <v>0</v>
      </c>
      <c r="I210" s="2"/>
      <c r="J210" s="39">
        <f t="shared" si="13"/>
        <v>0</v>
      </c>
      <c r="K210" s="2"/>
      <c r="L210" s="39">
        <f t="shared" si="14"/>
        <v>0</v>
      </c>
      <c r="M210" s="40">
        <f t="shared" si="15"/>
        <v>0</v>
      </c>
    </row>
    <row r="211" spans="1:13" x14ac:dyDescent="0.3">
      <c r="A211" s="147"/>
      <c r="B211" s="41" t="s">
        <v>32</v>
      </c>
      <c r="C211" s="4"/>
      <c r="D211" s="3" t="s">
        <v>15</v>
      </c>
      <c r="E211" s="2">
        <v>1</v>
      </c>
      <c r="F211" s="2">
        <f>F210*E211</f>
        <v>16</v>
      </c>
      <c r="G211" s="22"/>
      <c r="H211" s="39">
        <f t="shared" si="12"/>
        <v>0</v>
      </c>
      <c r="I211" s="61"/>
      <c r="J211" s="39">
        <f t="shared" si="13"/>
        <v>0</v>
      </c>
      <c r="K211" s="2"/>
      <c r="L211" s="39">
        <f t="shared" si="14"/>
        <v>0</v>
      </c>
      <c r="M211" s="40">
        <f t="shared" si="15"/>
        <v>0</v>
      </c>
    </row>
    <row r="212" spans="1:13" x14ac:dyDescent="0.3">
      <c r="A212" s="147"/>
      <c r="B212" s="41" t="s">
        <v>25</v>
      </c>
      <c r="C212" s="1"/>
      <c r="D212" s="20" t="s">
        <v>91</v>
      </c>
      <c r="E212" s="77">
        <v>1.72E-2</v>
      </c>
      <c r="F212" s="2">
        <f>E212*F210</f>
        <v>0.2752</v>
      </c>
      <c r="G212" s="2"/>
      <c r="H212" s="39">
        <f t="shared" si="12"/>
        <v>0</v>
      </c>
      <c r="I212" s="2"/>
      <c r="J212" s="39">
        <f t="shared" si="13"/>
        <v>0</v>
      </c>
      <c r="K212" s="2"/>
      <c r="L212" s="39">
        <f t="shared" si="14"/>
        <v>0</v>
      </c>
      <c r="M212" s="40">
        <f t="shared" si="15"/>
        <v>0</v>
      </c>
    </row>
    <row r="213" spans="1:13" ht="27.6" x14ac:dyDescent="0.3">
      <c r="A213" s="147"/>
      <c r="B213" s="41" t="s">
        <v>92</v>
      </c>
      <c r="C213" s="1"/>
      <c r="D213" s="20" t="s">
        <v>31</v>
      </c>
      <c r="E213" s="16">
        <v>1</v>
      </c>
      <c r="F213" s="2">
        <f>F210</f>
        <v>16</v>
      </c>
      <c r="G213" s="2"/>
      <c r="H213" s="39">
        <f t="shared" si="12"/>
        <v>0</v>
      </c>
      <c r="I213" s="2"/>
      <c r="J213" s="39">
        <f t="shared" si="13"/>
        <v>0</v>
      </c>
      <c r="K213" s="2"/>
      <c r="L213" s="39">
        <f t="shared" si="14"/>
        <v>0</v>
      </c>
      <c r="M213" s="40">
        <f t="shared" si="15"/>
        <v>0</v>
      </c>
    </row>
    <row r="214" spans="1:13" x14ac:dyDescent="0.3">
      <c r="A214" s="165"/>
      <c r="B214" s="41" t="s">
        <v>17</v>
      </c>
      <c r="C214" s="1"/>
      <c r="D214" s="20" t="s">
        <v>6</v>
      </c>
      <c r="E214" s="77">
        <v>3.9300000000000002E-2</v>
      </c>
      <c r="F214" s="2">
        <f>E214*F210</f>
        <v>0.62880000000000003</v>
      </c>
      <c r="G214" s="2"/>
      <c r="H214" s="39">
        <f t="shared" si="12"/>
        <v>0</v>
      </c>
      <c r="I214" s="2"/>
      <c r="J214" s="39">
        <f t="shared" si="13"/>
        <v>0</v>
      </c>
      <c r="K214" s="2"/>
      <c r="L214" s="39">
        <f t="shared" si="14"/>
        <v>0</v>
      </c>
      <c r="M214" s="40">
        <f t="shared" si="15"/>
        <v>0</v>
      </c>
    </row>
    <row r="215" spans="1:13" x14ac:dyDescent="0.3">
      <c r="A215" s="79">
        <v>54</v>
      </c>
      <c r="B215" s="131" t="s">
        <v>55</v>
      </c>
      <c r="C215" s="5"/>
      <c r="D215" s="10"/>
      <c r="E215" s="10"/>
      <c r="F215" s="22"/>
      <c r="G215" s="22"/>
      <c r="H215" s="39">
        <f t="shared" si="12"/>
        <v>0</v>
      </c>
      <c r="I215" s="61"/>
      <c r="J215" s="39">
        <f t="shared" si="13"/>
        <v>0</v>
      </c>
      <c r="K215" s="61"/>
      <c r="L215" s="39">
        <f t="shared" si="14"/>
        <v>0</v>
      </c>
      <c r="M215" s="40">
        <f t="shared" si="15"/>
        <v>0</v>
      </c>
    </row>
    <row r="216" spans="1:13" x14ac:dyDescent="0.3">
      <c r="A216" s="166"/>
      <c r="B216" s="41" t="s">
        <v>93</v>
      </c>
      <c r="C216" s="1"/>
      <c r="D216" s="20" t="s">
        <v>14</v>
      </c>
      <c r="E216" s="16"/>
      <c r="F216" s="2">
        <v>4</v>
      </c>
      <c r="G216" s="2"/>
      <c r="H216" s="39">
        <f t="shared" si="12"/>
        <v>0</v>
      </c>
      <c r="I216" s="2"/>
      <c r="J216" s="39">
        <f t="shared" si="13"/>
        <v>0</v>
      </c>
      <c r="K216" s="2"/>
      <c r="L216" s="39">
        <f t="shared" si="14"/>
        <v>0</v>
      </c>
      <c r="M216" s="40">
        <f t="shared" si="15"/>
        <v>0</v>
      </c>
    </row>
    <row r="217" spans="1:13" x14ac:dyDescent="0.3">
      <c r="A217" s="167"/>
      <c r="B217" s="41" t="s">
        <v>94</v>
      </c>
      <c r="C217" s="1"/>
      <c r="D217" s="20" t="s">
        <v>14</v>
      </c>
      <c r="E217" s="16"/>
      <c r="F217" s="2">
        <v>16</v>
      </c>
      <c r="G217" s="2"/>
      <c r="H217" s="39">
        <f t="shared" si="12"/>
        <v>0</v>
      </c>
      <c r="I217" s="2"/>
      <c r="J217" s="39">
        <f t="shared" si="13"/>
        <v>0</v>
      </c>
      <c r="K217" s="2"/>
      <c r="L217" s="39">
        <f t="shared" si="14"/>
        <v>0</v>
      </c>
      <c r="M217" s="40">
        <f t="shared" si="15"/>
        <v>0</v>
      </c>
    </row>
    <row r="218" spans="1:13" x14ac:dyDescent="0.3">
      <c r="A218" s="167"/>
      <c r="B218" s="41" t="s">
        <v>95</v>
      </c>
      <c r="C218" s="1"/>
      <c r="D218" s="20" t="s">
        <v>14</v>
      </c>
      <c r="E218" s="16"/>
      <c r="F218" s="2">
        <v>49</v>
      </c>
      <c r="G218" s="2"/>
      <c r="H218" s="39">
        <f t="shared" si="12"/>
        <v>0</v>
      </c>
      <c r="I218" s="2"/>
      <c r="J218" s="39">
        <f t="shared" si="13"/>
        <v>0</v>
      </c>
      <c r="K218" s="2"/>
      <c r="L218" s="39">
        <f t="shared" si="14"/>
        <v>0</v>
      </c>
      <c r="M218" s="40">
        <f t="shared" si="15"/>
        <v>0</v>
      </c>
    </row>
    <row r="219" spans="1:13" x14ac:dyDescent="0.3">
      <c r="A219" s="167"/>
      <c r="B219" s="41" t="s">
        <v>96</v>
      </c>
      <c r="C219" s="1"/>
      <c r="D219" s="20" t="s">
        <v>14</v>
      </c>
      <c r="E219" s="16"/>
      <c r="F219" s="2">
        <v>8</v>
      </c>
      <c r="G219" s="2"/>
      <c r="H219" s="39">
        <f t="shared" si="12"/>
        <v>0</v>
      </c>
      <c r="I219" s="2"/>
      <c r="J219" s="39">
        <f t="shared" si="13"/>
        <v>0</v>
      </c>
      <c r="K219" s="2"/>
      <c r="L219" s="39">
        <f t="shared" si="14"/>
        <v>0</v>
      </c>
      <c r="M219" s="40">
        <f t="shared" si="15"/>
        <v>0</v>
      </c>
    </row>
    <row r="220" spans="1:13" x14ac:dyDescent="0.3">
      <c r="A220" s="167"/>
      <c r="B220" s="41" t="s">
        <v>97</v>
      </c>
      <c r="C220" s="1"/>
      <c r="D220" s="20" t="s">
        <v>14</v>
      </c>
      <c r="E220" s="16"/>
      <c r="F220" s="2">
        <v>58</v>
      </c>
      <c r="G220" s="2"/>
      <c r="H220" s="39">
        <f t="shared" si="12"/>
        <v>0</v>
      </c>
      <c r="I220" s="2"/>
      <c r="J220" s="39">
        <f t="shared" si="13"/>
        <v>0</v>
      </c>
      <c r="K220" s="2"/>
      <c r="L220" s="39">
        <f t="shared" si="14"/>
        <v>0</v>
      </c>
      <c r="M220" s="40">
        <f t="shared" si="15"/>
        <v>0</v>
      </c>
    </row>
    <row r="221" spans="1:13" x14ac:dyDescent="0.3">
      <c r="A221" s="167"/>
      <c r="B221" s="41" t="s">
        <v>98</v>
      </c>
      <c r="C221" s="1"/>
      <c r="D221" s="20" t="s">
        <v>14</v>
      </c>
      <c r="E221" s="16"/>
      <c r="F221" s="2">
        <v>6</v>
      </c>
      <c r="G221" s="2"/>
      <c r="H221" s="39">
        <f t="shared" si="12"/>
        <v>0</v>
      </c>
      <c r="I221" s="2"/>
      <c r="J221" s="39">
        <f t="shared" si="13"/>
        <v>0</v>
      </c>
      <c r="K221" s="2"/>
      <c r="L221" s="39">
        <f t="shared" si="14"/>
        <v>0</v>
      </c>
      <c r="M221" s="40">
        <f t="shared" si="15"/>
        <v>0</v>
      </c>
    </row>
    <row r="222" spans="1:13" x14ac:dyDescent="0.3">
      <c r="A222" s="167"/>
      <c r="B222" s="41" t="s">
        <v>99</v>
      </c>
      <c r="C222" s="1"/>
      <c r="D222" s="20" t="s">
        <v>14</v>
      </c>
      <c r="E222" s="16"/>
      <c r="F222" s="2">
        <v>2</v>
      </c>
      <c r="G222" s="2"/>
      <c r="H222" s="39">
        <f t="shared" si="12"/>
        <v>0</v>
      </c>
      <c r="I222" s="2"/>
      <c r="J222" s="39">
        <f t="shared" si="13"/>
        <v>0</v>
      </c>
      <c r="K222" s="2"/>
      <c r="L222" s="39">
        <f t="shared" si="14"/>
        <v>0</v>
      </c>
      <c r="M222" s="40">
        <f t="shared" si="15"/>
        <v>0</v>
      </c>
    </row>
    <row r="223" spans="1:13" x14ac:dyDescent="0.3">
      <c r="A223" s="168"/>
      <c r="B223" s="41" t="s">
        <v>100</v>
      </c>
      <c r="C223" s="1"/>
      <c r="D223" s="20" t="s">
        <v>14</v>
      </c>
      <c r="E223" s="16"/>
      <c r="F223" s="2">
        <v>14</v>
      </c>
      <c r="G223" s="2"/>
      <c r="H223" s="39">
        <f t="shared" si="12"/>
        <v>0</v>
      </c>
      <c r="I223" s="2"/>
      <c r="J223" s="39">
        <f t="shared" si="13"/>
        <v>0</v>
      </c>
      <c r="K223" s="2"/>
      <c r="L223" s="39">
        <f t="shared" si="14"/>
        <v>0</v>
      </c>
      <c r="M223" s="40">
        <f t="shared" si="15"/>
        <v>0</v>
      </c>
    </row>
    <row r="224" spans="1:13" s="81" customFormat="1" x14ac:dyDescent="0.3">
      <c r="A224" s="23"/>
      <c r="B224" s="115" t="s">
        <v>101</v>
      </c>
      <c r="C224" s="80"/>
      <c r="D224" s="24"/>
      <c r="E224" s="2"/>
      <c r="F224" s="2"/>
      <c r="G224" s="2"/>
      <c r="H224" s="39">
        <f t="shared" si="12"/>
        <v>0</v>
      </c>
      <c r="I224" s="2"/>
      <c r="J224" s="39">
        <f t="shared" si="13"/>
        <v>0</v>
      </c>
      <c r="K224" s="2"/>
      <c r="L224" s="39">
        <f t="shared" si="14"/>
        <v>0</v>
      </c>
      <c r="M224" s="40">
        <f t="shared" si="15"/>
        <v>0</v>
      </c>
    </row>
    <row r="225" spans="1:321" s="81" customFormat="1" ht="27.6" x14ac:dyDescent="0.3">
      <c r="A225" s="23">
        <v>55</v>
      </c>
      <c r="B225" s="132" t="s">
        <v>132</v>
      </c>
      <c r="C225" s="82"/>
      <c r="D225" s="24" t="s">
        <v>15</v>
      </c>
      <c r="E225" s="18"/>
      <c r="F225" s="18">
        <v>1</v>
      </c>
      <c r="G225" s="18"/>
      <c r="H225" s="39">
        <f t="shared" si="12"/>
        <v>0</v>
      </c>
      <c r="I225" s="18"/>
      <c r="J225" s="39">
        <f t="shared" si="13"/>
        <v>0</v>
      </c>
      <c r="K225" s="18"/>
      <c r="L225" s="39">
        <f t="shared" si="14"/>
        <v>0</v>
      </c>
      <c r="M225" s="40">
        <f t="shared" si="15"/>
        <v>0</v>
      </c>
    </row>
    <row r="226" spans="1:321" ht="98.4" customHeight="1" x14ac:dyDescent="0.3">
      <c r="A226" s="23">
        <v>56</v>
      </c>
      <c r="B226" s="140" t="s">
        <v>102</v>
      </c>
      <c r="C226" s="108"/>
      <c r="D226" s="10" t="s">
        <v>14</v>
      </c>
      <c r="E226" s="64"/>
      <c r="F226" s="46">
        <v>78</v>
      </c>
      <c r="G226" s="46"/>
      <c r="H226" s="39">
        <f t="shared" si="12"/>
        <v>0</v>
      </c>
      <c r="I226" s="46"/>
      <c r="J226" s="39">
        <f t="shared" si="13"/>
        <v>0</v>
      </c>
      <c r="K226" s="46"/>
      <c r="L226" s="39">
        <f t="shared" si="14"/>
        <v>0</v>
      </c>
      <c r="M226" s="40">
        <f t="shared" si="15"/>
        <v>0</v>
      </c>
    </row>
    <row r="227" spans="1:321" ht="55.2" x14ac:dyDescent="0.3">
      <c r="A227" s="23">
        <v>57</v>
      </c>
      <c r="B227" s="140" t="s">
        <v>177</v>
      </c>
      <c r="C227" s="83"/>
      <c r="D227" s="10" t="s">
        <v>14</v>
      </c>
      <c r="E227" s="64"/>
      <c r="F227" s="46">
        <v>42</v>
      </c>
      <c r="G227" s="46"/>
      <c r="H227" s="39">
        <f t="shared" si="12"/>
        <v>0</v>
      </c>
      <c r="I227" s="46"/>
      <c r="J227" s="39">
        <f t="shared" si="13"/>
        <v>0</v>
      </c>
      <c r="K227" s="46"/>
      <c r="L227" s="39">
        <f t="shared" si="14"/>
        <v>0</v>
      </c>
      <c r="M227" s="40">
        <f t="shared" si="15"/>
        <v>0</v>
      </c>
    </row>
    <row r="228" spans="1:321" ht="41.4" x14ac:dyDescent="0.3">
      <c r="A228" s="23">
        <v>58</v>
      </c>
      <c r="B228" s="133" t="s">
        <v>103</v>
      </c>
      <c r="C228" s="84"/>
      <c r="D228" s="10" t="s">
        <v>14</v>
      </c>
      <c r="E228" s="64"/>
      <c r="F228" s="46">
        <v>39</v>
      </c>
      <c r="G228" s="46"/>
      <c r="H228" s="39">
        <f t="shared" si="12"/>
        <v>0</v>
      </c>
      <c r="I228" s="46"/>
      <c r="J228" s="39">
        <f t="shared" si="13"/>
        <v>0</v>
      </c>
      <c r="K228" s="46"/>
      <c r="L228" s="39">
        <f t="shared" si="14"/>
        <v>0</v>
      </c>
      <c r="M228" s="40">
        <f t="shared" si="15"/>
        <v>0</v>
      </c>
    </row>
    <row r="229" spans="1:321" ht="27.6" x14ac:dyDescent="0.3">
      <c r="A229" s="23">
        <v>59</v>
      </c>
      <c r="B229" s="133" t="s">
        <v>104</v>
      </c>
      <c r="C229" s="84"/>
      <c r="D229" s="10" t="s">
        <v>14</v>
      </c>
      <c r="E229" s="64"/>
      <c r="F229" s="46">
        <v>23</v>
      </c>
      <c r="G229" s="46"/>
      <c r="H229" s="39">
        <f t="shared" ref="H229:H236" si="16">G229*F229</f>
        <v>0</v>
      </c>
      <c r="I229" s="46"/>
      <c r="J229" s="39">
        <f t="shared" ref="J229:J236" si="17">I229*F229</f>
        <v>0</v>
      </c>
      <c r="K229" s="46"/>
      <c r="L229" s="39">
        <f t="shared" ref="L229:L236" si="18">K229*F229</f>
        <v>0</v>
      </c>
      <c r="M229" s="40">
        <f t="shared" ref="M229:M236" si="19">L229+J229+H229</f>
        <v>0</v>
      </c>
    </row>
    <row r="230" spans="1:321" ht="27.6" x14ac:dyDescent="0.3">
      <c r="A230" s="23">
        <v>60</v>
      </c>
      <c r="B230" s="133" t="s">
        <v>105</v>
      </c>
      <c r="C230" s="84"/>
      <c r="D230" s="10" t="s">
        <v>14</v>
      </c>
      <c r="E230" s="64"/>
      <c r="F230" s="46">
        <v>2</v>
      </c>
      <c r="G230" s="46"/>
      <c r="H230" s="39">
        <f t="shared" si="16"/>
        <v>0</v>
      </c>
      <c r="I230" s="46"/>
      <c r="J230" s="39">
        <f t="shared" si="17"/>
        <v>0</v>
      </c>
      <c r="K230" s="46"/>
      <c r="L230" s="39">
        <f t="shared" si="18"/>
        <v>0</v>
      </c>
      <c r="M230" s="40">
        <f t="shared" si="19"/>
        <v>0</v>
      </c>
    </row>
    <row r="231" spans="1:321" ht="41.4" x14ac:dyDescent="0.3">
      <c r="A231" s="23">
        <v>61</v>
      </c>
      <c r="B231" s="133" t="s">
        <v>106</v>
      </c>
      <c r="C231" s="84"/>
      <c r="D231" s="10" t="s">
        <v>31</v>
      </c>
      <c r="E231" s="64"/>
      <c r="F231" s="46">
        <v>500</v>
      </c>
      <c r="G231" s="46"/>
      <c r="H231" s="39">
        <f t="shared" si="16"/>
        <v>0</v>
      </c>
      <c r="I231" s="46"/>
      <c r="J231" s="39">
        <f t="shared" si="17"/>
        <v>0</v>
      </c>
      <c r="K231" s="46"/>
      <c r="L231" s="39">
        <f t="shared" si="18"/>
        <v>0</v>
      </c>
      <c r="M231" s="40">
        <f t="shared" si="19"/>
        <v>0</v>
      </c>
    </row>
    <row r="232" spans="1:321" ht="27.6" x14ac:dyDescent="0.3">
      <c r="A232" s="23">
        <v>62</v>
      </c>
      <c r="B232" s="133" t="s">
        <v>107</v>
      </c>
      <c r="C232" s="84"/>
      <c r="D232" s="10" t="s">
        <v>14</v>
      </c>
      <c r="E232" s="64"/>
      <c r="F232" s="46">
        <v>300</v>
      </c>
      <c r="G232" s="46"/>
      <c r="H232" s="39">
        <f t="shared" si="16"/>
        <v>0</v>
      </c>
      <c r="I232" s="46"/>
      <c r="J232" s="39">
        <f t="shared" si="17"/>
        <v>0</v>
      </c>
      <c r="K232" s="46"/>
      <c r="L232" s="39">
        <f t="shared" si="18"/>
        <v>0</v>
      </c>
      <c r="M232" s="40">
        <f t="shared" si="19"/>
        <v>0</v>
      </c>
    </row>
    <row r="233" spans="1:321" ht="41.4" x14ac:dyDescent="0.3">
      <c r="A233" s="23">
        <v>63</v>
      </c>
      <c r="B233" s="133" t="s">
        <v>108</v>
      </c>
      <c r="C233" s="84"/>
      <c r="D233" s="10" t="s">
        <v>31</v>
      </c>
      <c r="E233" s="64"/>
      <c r="F233" s="46">
        <v>35</v>
      </c>
      <c r="G233" s="46"/>
      <c r="H233" s="39">
        <f t="shared" si="16"/>
        <v>0</v>
      </c>
      <c r="I233" s="46"/>
      <c r="J233" s="39">
        <f t="shared" si="17"/>
        <v>0</v>
      </c>
      <c r="K233" s="46"/>
      <c r="L233" s="39">
        <f t="shared" si="18"/>
        <v>0</v>
      </c>
      <c r="M233" s="40">
        <f t="shared" si="19"/>
        <v>0</v>
      </c>
    </row>
    <row r="234" spans="1:321" x14ac:dyDescent="0.3">
      <c r="A234" s="23">
        <v>64</v>
      </c>
      <c r="B234" s="133" t="s">
        <v>109</v>
      </c>
      <c r="C234" s="84"/>
      <c r="D234" s="10" t="s">
        <v>14</v>
      </c>
      <c r="E234" s="64"/>
      <c r="F234" s="46">
        <v>14</v>
      </c>
      <c r="G234" s="46"/>
      <c r="H234" s="39">
        <f t="shared" si="16"/>
        <v>0</v>
      </c>
      <c r="I234" s="46"/>
      <c r="J234" s="39">
        <f t="shared" si="17"/>
        <v>0</v>
      </c>
      <c r="K234" s="46"/>
      <c r="L234" s="39">
        <f t="shared" si="18"/>
        <v>0</v>
      </c>
      <c r="M234" s="40">
        <f t="shared" si="19"/>
        <v>0</v>
      </c>
    </row>
    <row r="235" spans="1:321" ht="27.6" x14ac:dyDescent="0.3">
      <c r="A235" s="23">
        <v>65</v>
      </c>
      <c r="B235" s="133" t="s">
        <v>110</v>
      </c>
      <c r="C235" s="84"/>
      <c r="D235" s="10" t="s">
        <v>24</v>
      </c>
      <c r="E235" s="64"/>
      <c r="F235" s="46">
        <f>(F231+F232+F233)-20</f>
        <v>815</v>
      </c>
      <c r="G235" s="46"/>
      <c r="H235" s="39">
        <f t="shared" si="16"/>
        <v>0</v>
      </c>
      <c r="I235" s="46"/>
      <c r="J235" s="39">
        <f t="shared" si="17"/>
        <v>0</v>
      </c>
      <c r="K235" s="46"/>
      <c r="L235" s="39">
        <f t="shared" si="18"/>
        <v>0</v>
      </c>
      <c r="M235" s="40">
        <f t="shared" si="19"/>
        <v>0</v>
      </c>
    </row>
    <row r="236" spans="1:321" x14ac:dyDescent="0.3">
      <c r="A236" s="23">
        <v>66</v>
      </c>
      <c r="B236" s="133" t="s">
        <v>111</v>
      </c>
      <c r="C236" s="84"/>
      <c r="D236" s="10" t="s">
        <v>6</v>
      </c>
      <c r="E236" s="64"/>
      <c r="F236" s="46">
        <f>(H231+H232+H233)*0.2/4</f>
        <v>0</v>
      </c>
      <c r="G236" s="46"/>
      <c r="H236" s="39">
        <f t="shared" si="16"/>
        <v>0</v>
      </c>
      <c r="I236" s="46"/>
      <c r="J236" s="39">
        <f t="shared" si="17"/>
        <v>0</v>
      </c>
      <c r="K236" s="46"/>
      <c r="L236" s="39">
        <f t="shared" si="18"/>
        <v>0</v>
      </c>
      <c r="M236" s="40">
        <f t="shared" si="19"/>
        <v>0</v>
      </c>
    </row>
    <row r="237" spans="1:321" s="87" customFormat="1" x14ac:dyDescent="0.3">
      <c r="A237" s="6"/>
      <c r="B237" s="114" t="s">
        <v>4</v>
      </c>
      <c r="C237" s="25"/>
      <c r="D237" s="85"/>
      <c r="E237" s="85"/>
      <c r="F237" s="26"/>
      <c r="G237" s="26"/>
      <c r="H237" s="86">
        <f>SUM(H11:H236)</f>
        <v>0</v>
      </c>
      <c r="I237" s="86"/>
      <c r="J237" s="86">
        <f>SUM(J11:J236)</f>
        <v>0</v>
      </c>
      <c r="K237" s="86"/>
      <c r="L237" s="86">
        <f>SUM(L11:L236)</f>
        <v>0</v>
      </c>
      <c r="M237" s="86">
        <f t="shared" ref="M237" si="20">L237+J237+H237</f>
        <v>0</v>
      </c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  <c r="IM237" s="28"/>
      <c r="IN237" s="28"/>
      <c r="IO237" s="28"/>
      <c r="IP237" s="28"/>
      <c r="IQ237" s="28"/>
      <c r="IR237" s="28"/>
      <c r="IS237" s="28"/>
      <c r="IT237" s="28"/>
      <c r="IU237" s="28"/>
      <c r="IV237" s="28"/>
      <c r="IW237" s="28"/>
      <c r="IX237" s="28"/>
      <c r="IY237" s="28"/>
      <c r="IZ237" s="28"/>
      <c r="JA237" s="28"/>
      <c r="JB237" s="28"/>
      <c r="JC237" s="28"/>
      <c r="JD237" s="28"/>
      <c r="JE237" s="28"/>
      <c r="JF237" s="28"/>
      <c r="JG237" s="28"/>
      <c r="JH237" s="28"/>
      <c r="JI237" s="28"/>
      <c r="JJ237" s="28"/>
      <c r="JK237" s="28"/>
      <c r="JL237" s="28"/>
      <c r="JM237" s="28"/>
      <c r="JN237" s="28"/>
      <c r="JO237" s="28"/>
      <c r="JP237" s="28"/>
      <c r="JQ237" s="28"/>
      <c r="JR237" s="28"/>
      <c r="JS237" s="28"/>
      <c r="JT237" s="28"/>
      <c r="JU237" s="28"/>
      <c r="JV237" s="28"/>
      <c r="JW237" s="28"/>
      <c r="JX237" s="28"/>
      <c r="JY237" s="28"/>
      <c r="JZ237" s="28"/>
      <c r="KA237" s="28"/>
      <c r="KB237" s="28"/>
      <c r="KC237" s="28"/>
      <c r="KD237" s="28"/>
      <c r="KE237" s="28"/>
      <c r="KF237" s="28"/>
      <c r="KG237" s="28"/>
      <c r="KH237" s="28"/>
      <c r="KI237" s="28"/>
      <c r="KJ237" s="28"/>
      <c r="KK237" s="28"/>
      <c r="KL237" s="28"/>
      <c r="KM237" s="28"/>
      <c r="KN237" s="28"/>
      <c r="KO237" s="28"/>
      <c r="KP237" s="28"/>
      <c r="KQ237" s="28"/>
      <c r="KR237" s="28"/>
      <c r="KS237" s="28"/>
      <c r="KT237" s="28"/>
      <c r="KU237" s="28"/>
      <c r="KV237" s="28"/>
      <c r="KW237" s="28"/>
      <c r="KX237" s="28"/>
      <c r="KY237" s="28"/>
      <c r="KZ237" s="28"/>
      <c r="LA237" s="28"/>
      <c r="LB237" s="28"/>
      <c r="LC237" s="28"/>
      <c r="LD237" s="28"/>
      <c r="LE237" s="28"/>
      <c r="LF237" s="28"/>
      <c r="LG237" s="28"/>
      <c r="LH237" s="28"/>
      <c r="LI237" s="28"/>
    </row>
    <row r="238" spans="1:321" s="87" customFormat="1" x14ac:dyDescent="0.3">
      <c r="A238" s="6"/>
      <c r="B238" s="134" t="s">
        <v>8</v>
      </c>
      <c r="C238" s="88"/>
      <c r="D238" s="94">
        <v>0.03</v>
      </c>
      <c r="E238" s="89"/>
      <c r="F238" s="22"/>
      <c r="G238" s="34"/>
      <c r="H238" s="21"/>
      <c r="I238" s="22"/>
      <c r="J238" s="22"/>
      <c r="K238" s="22"/>
      <c r="L238" s="34"/>
      <c r="M238" s="90">
        <f>H237*D238</f>
        <v>0</v>
      </c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  <c r="IN238" s="28"/>
      <c r="IO238" s="28"/>
      <c r="IP238" s="28"/>
      <c r="IQ238" s="28"/>
      <c r="IR238" s="28"/>
      <c r="IS238" s="28"/>
      <c r="IT238" s="28"/>
      <c r="IU238" s="28"/>
      <c r="IV238" s="28"/>
      <c r="IW238" s="28"/>
      <c r="IX238" s="28"/>
      <c r="IY238" s="28"/>
      <c r="IZ238" s="28"/>
      <c r="JA238" s="28"/>
      <c r="JB238" s="28"/>
      <c r="JC238" s="28"/>
      <c r="JD238" s="28"/>
      <c r="JE238" s="28"/>
      <c r="JF238" s="28"/>
      <c r="JG238" s="28"/>
      <c r="JH238" s="28"/>
      <c r="JI238" s="28"/>
      <c r="JJ238" s="28"/>
      <c r="JK238" s="28"/>
      <c r="JL238" s="28"/>
      <c r="JM238" s="28"/>
      <c r="JN238" s="28"/>
      <c r="JO238" s="28"/>
      <c r="JP238" s="28"/>
      <c r="JQ238" s="28"/>
      <c r="JR238" s="28"/>
      <c r="JS238" s="28"/>
      <c r="JT238" s="28"/>
      <c r="JU238" s="28"/>
      <c r="JV238" s="28"/>
      <c r="JW238" s="28"/>
      <c r="JX238" s="28"/>
      <c r="JY238" s="28"/>
      <c r="JZ238" s="28"/>
      <c r="KA238" s="28"/>
      <c r="KB238" s="28"/>
      <c r="KC238" s="28"/>
      <c r="KD238" s="28"/>
      <c r="KE238" s="28"/>
      <c r="KF238" s="28"/>
      <c r="KG238" s="28"/>
      <c r="KH238" s="28"/>
      <c r="KI238" s="28"/>
      <c r="KJ238" s="28"/>
      <c r="KK238" s="28"/>
      <c r="KL238" s="28"/>
      <c r="KM238" s="28"/>
      <c r="KN238" s="28"/>
      <c r="KO238" s="28"/>
      <c r="KP238" s="28"/>
      <c r="KQ238" s="28"/>
      <c r="KR238" s="28"/>
      <c r="KS238" s="28"/>
      <c r="KT238" s="28"/>
      <c r="KU238" s="28"/>
      <c r="KV238" s="28"/>
      <c r="KW238" s="28"/>
      <c r="KX238" s="28"/>
      <c r="KY238" s="28"/>
      <c r="KZ238" s="28"/>
      <c r="LA238" s="28"/>
      <c r="LB238" s="28"/>
      <c r="LC238" s="28"/>
      <c r="LD238" s="28"/>
      <c r="LE238" s="28"/>
      <c r="LF238" s="28"/>
      <c r="LG238" s="28"/>
      <c r="LH238" s="28"/>
      <c r="LI238" s="28"/>
    </row>
    <row r="239" spans="1:321" s="93" customFormat="1" x14ac:dyDescent="0.3">
      <c r="A239" s="6"/>
      <c r="B239" s="135" t="s">
        <v>4</v>
      </c>
      <c r="C239" s="91"/>
      <c r="D239" s="34"/>
      <c r="E239" s="92"/>
      <c r="F239" s="22"/>
      <c r="G239" s="34"/>
      <c r="H239" s="34"/>
      <c r="I239" s="22"/>
      <c r="J239" s="22"/>
      <c r="K239" s="22"/>
      <c r="L239" s="34"/>
      <c r="M239" s="90">
        <f>SUM(M237:M238)</f>
        <v>0</v>
      </c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 s="28"/>
      <c r="IN239" s="28"/>
      <c r="IO239" s="28"/>
      <c r="IP239" s="28"/>
      <c r="IQ239" s="28"/>
      <c r="IR239" s="28"/>
      <c r="IS239" s="28"/>
      <c r="IT239" s="28"/>
      <c r="IU239" s="28"/>
      <c r="IV239" s="28"/>
      <c r="IW239" s="28"/>
      <c r="IX239" s="28"/>
      <c r="IY239" s="28"/>
      <c r="IZ239" s="28"/>
      <c r="JA239" s="28"/>
      <c r="JB239" s="28"/>
      <c r="JC239" s="28"/>
      <c r="JD239" s="28"/>
      <c r="JE239" s="28"/>
      <c r="JF239" s="28"/>
      <c r="JG239" s="28"/>
      <c r="JH239" s="28"/>
      <c r="JI239" s="28"/>
      <c r="JJ239" s="28"/>
      <c r="JK239" s="28"/>
      <c r="JL239" s="28"/>
      <c r="JM239" s="28"/>
      <c r="JN239" s="28"/>
      <c r="JO239" s="28"/>
      <c r="JP239" s="28"/>
      <c r="JQ239" s="28"/>
      <c r="JR239" s="28"/>
      <c r="JS239" s="28"/>
      <c r="JT239" s="28"/>
      <c r="JU239" s="28"/>
      <c r="JV239" s="28"/>
      <c r="JW239" s="28"/>
      <c r="JX239" s="28"/>
      <c r="JY239" s="28"/>
      <c r="JZ239" s="28"/>
      <c r="KA239" s="28"/>
      <c r="KB239" s="28"/>
      <c r="KC239" s="28"/>
      <c r="KD239" s="28"/>
      <c r="KE239" s="28"/>
      <c r="KF239" s="28"/>
      <c r="KG239" s="28"/>
      <c r="KH239" s="28"/>
      <c r="KI239" s="28"/>
      <c r="KJ239" s="28"/>
      <c r="KK239" s="28"/>
      <c r="KL239" s="28"/>
      <c r="KM239" s="28"/>
      <c r="KN239" s="28"/>
      <c r="KO239" s="28"/>
      <c r="KP239" s="28"/>
      <c r="KQ239" s="28"/>
      <c r="KR239" s="28"/>
      <c r="KS239" s="28"/>
      <c r="KT239" s="28"/>
      <c r="KU239" s="28"/>
      <c r="KV239" s="28"/>
      <c r="KW239" s="28"/>
      <c r="KX239" s="28"/>
      <c r="KY239" s="28"/>
      <c r="KZ239" s="28"/>
      <c r="LA239" s="28"/>
      <c r="LB239" s="28"/>
      <c r="LC239" s="28"/>
      <c r="LD239" s="28"/>
      <c r="LE239" s="28"/>
      <c r="LF239" s="28"/>
      <c r="LG239" s="28"/>
      <c r="LH239" s="28"/>
      <c r="LI239" s="28"/>
    </row>
    <row r="240" spans="1:321" s="87" customFormat="1" x14ac:dyDescent="0.3">
      <c r="A240" s="6"/>
      <c r="B240" s="134" t="s">
        <v>9</v>
      </c>
      <c r="C240" s="88"/>
      <c r="D240" s="94">
        <v>0.08</v>
      </c>
      <c r="E240" s="89"/>
      <c r="F240" s="22"/>
      <c r="G240" s="34"/>
      <c r="H240" s="34"/>
      <c r="I240" s="22"/>
      <c r="J240" s="22"/>
      <c r="K240" s="22"/>
      <c r="L240" s="34"/>
      <c r="M240" s="90">
        <f>M239*D240</f>
        <v>0</v>
      </c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 s="28"/>
      <c r="IN240" s="28"/>
      <c r="IO240" s="28"/>
      <c r="IP240" s="28"/>
      <c r="IQ240" s="28"/>
      <c r="IR240" s="28"/>
      <c r="IS240" s="28"/>
      <c r="IT240" s="28"/>
      <c r="IU240" s="28"/>
      <c r="IV240" s="28"/>
      <c r="IW240" s="28"/>
      <c r="IX240" s="28"/>
      <c r="IY240" s="28"/>
      <c r="IZ240" s="28"/>
      <c r="JA240" s="28"/>
      <c r="JB240" s="28"/>
      <c r="JC240" s="28"/>
      <c r="JD240" s="28"/>
      <c r="JE240" s="28"/>
      <c r="JF240" s="28"/>
      <c r="JG240" s="28"/>
      <c r="JH240" s="28"/>
      <c r="JI240" s="28"/>
      <c r="JJ240" s="28"/>
      <c r="JK240" s="28"/>
      <c r="JL240" s="28"/>
      <c r="JM240" s="28"/>
      <c r="JN240" s="28"/>
      <c r="JO240" s="28"/>
      <c r="JP240" s="28"/>
      <c r="JQ240" s="28"/>
      <c r="JR240" s="28"/>
      <c r="JS240" s="28"/>
      <c r="JT240" s="28"/>
      <c r="JU240" s="28"/>
      <c r="JV240" s="28"/>
      <c r="JW240" s="28"/>
      <c r="JX240" s="28"/>
      <c r="JY240" s="28"/>
      <c r="JZ240" s="28"/>
      <c r="KA240" s="28"/>
      <c r="KB240" s="28"/>
      <c r="KC240" s="28"/>
      <c r="KD240" s="28"/>
      <c r="KE240" s="28"/>
      <c r="KF240" s="28"/>
      <c r="KG240" s="28"/>
      <c r="KH240" s="28"/>
      <c r="KI240" s="28"/>
      <c r="KJ240" s="28"/>
      <c r="KK240" s="28"/>
      <c r="KL240" s="28"/>
      <c r="KM240" s="28"/>
      <c r="KN240" s="28"/>
      <c r="KO240" s="28"/>
      <c r="KP240" s="28"/>
      <c r="KQ240" s="28"/>
      <c r="KR240" s="28"/>
      <c r="KS240" s="28"/>
      <c r="KT240" s="28"/>
      <c r="KU240" s="28"/>
      <c r="KV240" s="28"/>
      <c r="KW240" s="28"/>
      <c r="KX240" s="28"/>
      <c r="KY240" s="28"/>
      <c r="KZ240" s="28"/>
      <c r="LA240" s="28"/>
      <c r="LB240" s="28"/>
      <c r="LC240" s="28"/>
      <c r="LD240" s="28"/>
      <c r="LE240" s="28"/>
      <c r="LF240" s="28"/>
      <c r="LG240" s="28"/>
      <c r="LH240" s="28"/>
      <c r="LI240" s="28"/>
    </row>
    <row r="241" spans="1:321" s="87" customFormat="1" x14ac:dyDescent="0.3">
      <c r="A241" s="6"/>
      <c r="B241" s="135" t="s">
        <v>4</v>
      </c>
      <c r="C241" s="91"/>
      <c r="D241" s="34"/>
      <c r="E241" s="92"/>
      <c r="F241" s="22"/>
      <c r="G241" s="34"/>
      <c r="H241" s="34"/>
      <c r="I241" s="22"/>
      <c r="J241" s="22"/>
      <c r="K241" s="22"/>
      <c r="L241" s="34"/>
      <c r="M241" s="90">
        <f>SUM(M239:M240)</f>
        <v>0</v>
      </c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  <c r="IW241" s="28"/>
      <c r="IX241" s="28"/>
      <c r="IY241" s="28"/>
      <c r="IZ241" s="28"/>
      <c r="JA241" s="28"/>
      <c r="JB241" s="28"/>
      <c r="JC241" s="28"/>
      <c r="JD241" s="28"/>
      <c r="JE241" s="28"/>
      <c r="JF241" s="28"/>
      <c r="JG241" s="28"/>
      <c r="JH241" s="28"/>
      <c r="JI241" s="28"/>
      <c r="JJ241" s="28"/>
      <c r="JK241" s="28"/>
      <c r="JL241" s="28"/>
      <c r="JM241" s="28"/>
      <c r="JN241" s="28"/>
      <c r="JO241" s="28"/>
      <c r="JP241" s="28"/>
      <c r="JQ241" s="28"/>
      <c r="JR241" s="28"/>
      <c r="JS241" s="28"/>
      <c r="JT241" s="28"/>
      <c r="JU241" s="28"/>
      <c r="JV241" s="28"/>
      <c r="JW241" s="28"/>
      <c r="JX241" s="28"/>
      <c r="JY241" s="28"/>
      <c r="JZ241" s="28"/>
      <c r="KA241" s="28"/>
      <c r="KB241" s="28"/>
      <c r="KC241" s="28"/>
      <c r="KD241" s="28"/>
      <c r="KE241" s="28"/>
      <c r="KF241" s="28"/>
      <c r="KG241" s="28"/>
      <c r="KH241" s="28"/>
      <c r="KI241" s="28"/>
      <c r="KJ241" s="28"/>
      <c r="KK241" s="28"/>
      <c r="KL241" s="28"/>
      <c r="KM241" s="28"/>
      <c r="KN241" s="28"/>
      <c r="KO241" s="28"/>
      <c r="KP241" s="28"/>
      <c r="KQ241" s="28"/>
      <c r="KR241" s="28"/>
      <c r="KS241" s="28"/>
      <c r="KT241" s="28"/>
      <c r="KU241" s="28"/>
      <c r="KV241" s="28"/>
      <c r="KW241" s="28"/>
      <c r="KX241" s="28"/>
      <c r="KY241" s="28"/>
      <c r="KZ241" s="28"/>
      <c r="LA241" s="28"/>
      <c r="LB241" s="28"/>
      <c r="LC241" s="28"/>
      <c r="LD241" s="28"/>
      <c r="LE241" s="28"/>
      <c r="LF241" s="28"/>
      <c r="LG241" s="28"/>
      <c r="LH241" s="28"/>
      <c r="LI241" s="28"/>
    </row>
    <row r="242" spans="1:321" x14ac:dyDescent="0.3">
      <c r="A242" s="6"/>
      <c r="B242" s="134" t="s">
        <v>10</v>
      </c>
      <c r="C242" s="88"/>
      <c r="D242" s="94">
        <v>7.0000000000000007E-2</v>
      </c>
      <c r="E242" s="89"/>
      <c r="F242" s="22"/>
      <c r="G242" s="34"/>
      <c r="H242" s="34"/>
      <c r="I242" s="22"/>
      <c r="J242" s="22"/>
      <c r="K242" s="22"/>
      <c r="L242" s="34"/>
      <c r="M242" s="90">
        <f>M241*D242</f>
        <v>0</v>
      </c>
    </row>
    <row r="243" spans="1:321" x14ac:dyDescent="0.3">
      <c r="A243" s="6"/>
      <c r="B243" s="135" t="s">
        <v>4</v>
      </c>
      <c r="C243" s="91"/>
      <c r="D243" s="34"/>
      <c r="E243" s="92"/>
      <c r="F243" s="22"/>
      <c r="G243" s="34"/>
      <c r="H243" s="34"/>
      <c r="I243" s="22"/>
      <c r="J243" s="22"/>
      <c r="K243" s="22"/>
      <c r="L243" s="34"/>
      <c r="M243" s="90">
        <f>SUM(M241:M242)</f>
        <v>0</v>
      </c>
    </row>
    <row r="244" spans="1:321" x14ac:dyDescent="0.3">
      <c r="A244" s="6"/>
      <c r="B244" s="134" t="s">
        <v>12</v>
      </c>
      <c r="C244" s="88"/>
      <c r="D244" s="94">
        <v>0.02</v>
      </c>
      <c r="E244" s="89"/>
      <c r="F244" s="22"/>
      <c r="G244" s="34"/>
      <c r="H244" s="34"/>
      <c r="I244" s="22"/>
      <c r="J244" s="22"/>
      <c r="K244" s="22"/>
      <c r="L244" s="34"/>
      <c r="M244" s="90">
        <f>M243*D244</f>
        <v>0</v>
      </c>
    </row>
    <row r="245" spans="1:321" x14ac:dyDescent="0.3">
      <c r="A245" s="6"/>
      <c r="B245" s="127" t="s">
        <v>28</v>
      </c>
      <c r="C245" s="53"/>
      <c r="D245" s="94">
        <v>0.02</v>
      </c>
      <c r="E245" s="22"/>
      <c r="F245" s="34"/>
      <c r="G245" s="34"/>
      <c r="H245" s="22"/>
      <c r="I245" s="22"/>
      <c r="J245" s="22"/>
      <c r="K245" s="34"/>
      <c r="L245" s="95"/>
      <c r="M245" s="90">
        <f>J237*D245</f>
        <v>0</v>
      </c>
    </row>
    <row r="246" spans="1:321" x14ac:dyDescent="0.3">
      <c r="A246" s="6"/>
      <c r="B246" s="135" t="s">
        <v>4</v>
      </c>
      <c r="C246" s="91"/>
      <c r="D246" s="94"/>
      <c r="E246" s="89"/>
      <c r="F246" s="22"/>
      <c r="G246" s="34"/>
      <c r="H246" s="34"/>
      <c r="I246" s="22"/>
      <c r="J246" s="22"/>
      <c r="K246" s="22"/>
      <c r="L246" s="34"/>
      <c r="M246" s="90">
        <f>SUM(M243:M245)</f>
        <v>0</v>
      </c>
    </row>
    <row r="247" spans="1:321" x14ac:dyDescent="0.3">
      <c r="A247" s="6"/>
      <c r="B247" s="134" t="s">
        <v>29</v>
      </c>
      <c r="C247" s="88"/>
      <c r="D247" s="94">
        <v>0.18</v>
      </c>
      <c r="E247" s="89"/>
      <c r="F247" s="22"/>
      <c r="G247" s="34"/>
      <c r="H247" s="34"/>
      <c r="I247" s="22"/>
      <c r="J247" s="22"/>
      <c r="K247" s="22"/>
      <c r="L247" s="34"/>
      <c r="M247" s="90">
        <f>M246*D247</f>
        <v>0</v>
      </c>
    </row>
    <row r="248" spans="1:321" x14ac:dyDescent="0.3">
      <c r="A248" s="7"/>
      <c r="B248" s="136" t="s">
        <v>11</v>
      </c>
      <c r="C248" s="96"/>
      <c r="D248" s="97"/>
      <c r="E248" s="97"/>
      <c r="F248" s="98"/>
      <c r="G248" s="97"/>
      <c r="H248" s="97"/>
      <c r="I248" s="98"/>
      <c r="J248" s="98"/>
      <c r="K248" s="98"/>
      <c r="L248" s="97"/>
      <c r="M248" s="99">
        <f>SUM(M246:M247)</f>
        <v>0</v>
      </c>
    </row>
    <row r="249" spans="1:321" x14ac:dyDescent="0.3">
      <c r="A249" s="100"/>
      <c r="B249" s="137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</row>
    <row r="250" spans="1:321" x14ac:dyDescent="0.3">
      <c r="A250" s="100"/>
      <c r="B250" s="137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</row>
    <row r="251" spans="1:321" x14ac:dyDescent="0.3">
      <c r="A251" s="100"/>
      <c r="B251" s="137"/>
      <c r="C251" s="101"/>
      <c r="D251" s="102"/>
      <c r="E251" s="102"/>
      <c r="F251" s="102"/>
      <c r="G251" s="102"/>
      <c r="H251" s="102"/>
      <c r="I251" s="102"/>
      <c r="J251" s="102"/>
      <c r="K251" s="101"/>
      <c r="L251" s="101"/>
      <c r="M251" s="101"/>
    </row>
    <row r="252" spans="1:321" x14ac:dyDescent="0.3">
      <c r="A252" s="100"/>
      <c r="B252" s="137"/>
      <c r="C252" s="101"/>
      <c r="D252" s="102"/>
      <c r="E252" s="102"/>
      <c r="F252" s="102"/>
      <c r="G252" s="102"/>
      <c r="H252" s="102"/>
      <c r="I252" s="102"/>
      <c r="J252" s="102"/>
      <c r="K252" s="101"/>
      <c r="L252" s="101"/>
      <c r="M252" s="101"/>
    </row>
    <row r="253" spans="1:321" x14ac:dyDescent="0.3">
      <c r="A253" s="100"/>
      <c r="B253" s="137"/>
      <c r="C253" s="101"/>
      <c r="D253" s="102"/>
      <c r="E253" s="102"/>
      <c r="F253" s="102"/>
      <c r="G253" s="102"/>
      <c r="H253" s="102"/>
      <c r="I253" s="102"/>
      <c r="J253" s="102"/>
      <c r="K253" s="101"/>
      <c r="L253" s="101"/>
      <c r="M253" s="101"/>
    </row>
    <row r="254" spans="1:321" x14ac:dyDescent="0.3">
      <c r="A254" s="100"/>
      <c r="B254" s="137"/>
      <c r="C254" s="101"/>
      <c r="D254" s="102"/>
      <c r="E254" s="102"/>
      <c r="F254" s="102"/>
      <c r="G254" s="102"/>
      <c r="H254" s="102"/>
      <c r="I254" s="102"/>
      <c r="J254" s="102"/>
      <c r="K254" s="101"/>
      <c r="L254" s="101"/>
      <c r="M254" s="101"/>
    </row>
    <row r="255" spans="1:321" x14ac:dyDescent="0.3">
      <c r="A255" s="100"/>
      <c r="B255" s="137"/>
      <c r="C255" s="101"/>
      <c r="D255" s="102"/>
      <c r="E255" s="102"/>
      <c r="F255" s="102"/>
      <c r="G255" s="102"/>
      <c r="H255" s="102"/>
      <c r="I255" s="102"/>
      <c r="J255" s="102"/>
      <c r="K255" s="101"/>
      <c r="L255" s="101"/>
      <c r="M255" s="101"/>
    </row>
    <row r="256" spans="1:321" x14ac:dyDescent="0.3">
      <c r="A256" s="100"/>
      <c r="B256" s="137"/>
      <c r="C256" s="101"/>
      <c r="D256" s="102"/>
      <c r="E256" s="102"/>
      <c r="F256" s="102"/>
      <c r="G256" s="102"/>
      <c r="H256" s="102"/>
      <c r="I256" s="102"/>
      <c r="J256" s="102"/>
      <c r="K256" s="101"/>
      <c r="L256" s="101"/>
      <c r="M256" s="101"/>
    </row>
    <row r="257" spans="1:13" x14ac:dyDescent="0.3">
      <c r="A257" s="100"/>
      <c r="B257" s="137"/>
      <c r="C257" s="101"/>
      <c r="D257" s="102"/>
      <c r="E257" s="102"/>
      <c r="F257" s="102"/>
      <c r="G257" s="102"/>
      <c r="H257" s="102"/>
      <c r="I257" s="102"/>
      <c r="J257" s="102"/>
      <c r="K257" s="101"/>
      <c r="L257" s="101"/>
      <c r="M257" s="101"/>
    </row>
    <row r="258" spans="1:13" x14ac:dyDescent="0.3">
      <c r="A258" s="100"/>
      <c r="B258" s="137"/>
      <c r="C258" s="101"/>
      <c r="D258" s="102"/>
      <c r="E258" s="102"/>
      <c r="F258" s="102"/>
      <c r="G258" s="102"/>
      <c r="H258" s="102"/>
      <c r="I258" s="102"/>
      <c r="J258" s="102"/>
      <c r="K258" s="101"/>
      <c r="L258" s="101"/>
      <c r="M258" s="101"/>
    </row>
    <row r="259" spans="1:13" x14ac:dyDescent="0.3">
      <c r="A259" s="100"/>
      <c r="B259" s="137"/>
      <c r="C259" s="101"/>
      <c r="D259" s="102"/>
      <c r="E259" s="102"/>
      <c r="F259" s="102"/>
      <c r="G259" s="102"/>
      <c r="H259" s="102"/>
      <c r="I259" s="102"/>
      <c r="J259" s="102"/>
      <c r="K259" s="101"/>
      <c r="L259" s="101"/>
      <c r="M259" s="101"/>
    </row>
    <row r="260" spans="1:13" x14ac:dyDescent="0.3">
      <c r="A260" s="100"/>
      <c r="B260" s="137"/>
      <c r="C260" s="101"/>
      <c r="D260" s="102"/>
      <c r="E260" s="102"/>
      <c r="F260" s="102"/>
      <c r="G260" s="102"/>
      <c r="H260" s="102"/>
      <c r="I260" s="102"/>
      <c r="J260" s="102"/>
      <c r="K260" s="101"/>
      <c r="L260" s="101"/>
      <c r="M260" s="101"/>
    </row>
    <row r="261" spans="1:13" x14ac:dyDescent="0.3">
      <c r="A261" s="100"/>
      <c r="B261" s="137"/>
      <c r="C261" s="101"/>
      <c r="D261" s="102"/>
      <c r="E261" s="102"/>
      <c r="F261" s="102"/>
      <c r="G261" s="102"/>
      <c r="H261" s="102"/>
      <c r="I261" s="102"/>
      <c r="J261" s="102"/>
      <c r="K261" s="101"/>
      <c r="L261" s="101"/>
      <c r="M261" s="101"/>
    </row>
    <row r="262" spans="1:13" x14ac:dyDescent="0.3">
      <c r="A262" s="100"/>
      <c r="B262" s="137"/>
      <c r="C262" s="101"/>
      <c r="D262" s="102"/>
      <c r="E262" s="102"/>
      <c r="F262" s="102"/>
      <c r="G262" s="102"/>
      <c r="H262" s="102"/>
      <c r="I262" s="102"/>
      <c r="J262" s="102"/>
      <c r="K262" s="101"/>
      <c r="L262" s="101"/>
      <c r="M262" s="101"/>
    </row>
    <row r="263" spans="1:13" x14ac:dyDescent="0.3">
      <c r="A263" s="100"/>
      <c r="B263" s="137"/>
      <c r="C263" s="101"/>
      <c r="D263" s="102"/>
      <c r="E263" s="102"/>
      <c r="F263" s="102"/>
      <c r="G263" s="102"/>
      <c r="H263" s="102"/>
      <c r="I263" s="102"/>
      <c r="J263" s="102"/>
      <c r="K263" s="101"/>
      <c r="L263" s="101"/>
      <c r="M263" s="101"/>
    </row>
    <row r="264" spans="1:13" x14ac:dyDescent="0.3">
      <c r="A264" s="100"/>
      <c r="B264" s="137"/>
      <c r="C264" s="101"/>
      <c r="D264" s="102"/>
      <c r="E264" s="102"/>
      <c r="F264" s="102"/>
      <c r="G264" s="102"/>
      <c r="H264" s="102"/>
      <c r="I264" s="102"/>
      <c r="J264" s="102"/>
      <c r="K264" s="101"/>
      <c r="L264" s="101"/>
      <c r="M264" s="101"/>
    </row>
    <row r="265" spans="1:13" x14ac:dyDescent="0.3">
      <c r="A265" s="100"/>
      <c r="B265" s="137"/>
      <c r="C265" s="101"/>
      <c r="D265" s="102"/>
      <c r="E265" s="102"/>
      <c r="F265" s="102"/>
      <c r="G265" s="102"/>
      <c r="H265" s="102"/>
      <c r="I265" s="102"/>
      <c r="J265" s="102"/>
      <c r="K265" s="101"/>
      <c r="L265" s="101"/>
      <c r="M265" s="101"/>
    </row>
    <row r="266" spans="1:13" x14ac:dyDescent="0.3">
      <c r="A266" s="100"/>
      <c r="B266" s="137"/>
      <c r="C266" s="101"/>
      <c r="D266" s="102"/>
      <c r="E266" s="102"/>
      <c r="F266" s="102"/>
      <c r="G266" s="102"/>
      <c r="H266" s="102"/>
      <c r="I266" s="102"/>
      <c r="J266" s="102"/>
      <c r="K266" s="101"/>
      <c r="L266" s="101"/>
      <c r="M266" s="101"/>
    </row>
    <row r="267" spans="1:13" x14ac:dyDescent="0.3">
      <c r="K267" s="101"/>
      <c r="L267" s="101"/>
      <c r="M267" s="101"/>
    </row>
    <row r="268" spans="1:13" x14ac:dyDescent="0.3">
      <c r="K268" s="101"/>
      <c r="L268" s="101"/>
      <c r="M268" s="101"/>
    </row>
    <row r="269" spans="1:13" x14ac:dyDescent="0.3">
      <c r="K269" s="101"/>
      <c r="L269" s="101"/>
      <c r="M269" s="101"/>
    </row>
    <row r="270" spans="1:13" x14ac:dyDescent="0.3">
      <c r="K270" s="101"/>
      <c r="L270" s="101"/>
      <c r="M270" s="101"/>
    </row>
    <row r="271" spans="1:13" x14ac:dyDescent="0.3">
      <c r="K271" s="101"/>
      <c r="L271" s="101"/>
      <c r="M271" s="101"/>
    </row>
    <row r="272" spans="1:13" x14ac:dyDescent="0.3">
      <c r="K272" s="101"/>
      <c r="L272" s="101"/>
      <c r="M272" s="101"/>
    </row>
    <row r="273" spans="11:13" x14ac:dyDescent="0.3">
      <c r="K273" s="101"/>
      <c r="L273" s="101"/>
      <c r="M273" s="101"/>
    </row>
    <row r="274" spans="11:13" x14ac:dyDescent="0.3">
      <c r="K274" s="101"/>
      <c r="L274" s="101"/>
      <c r="M274" s="101"/>
    </row>
    <row r="275" spans="11:13" x14ac:dyDescent="0.3">
      <c r="K275" s="101"/>
      <c r="L275" s="101"/>
      <c r="M275" s="101"/>
    </row>
    <row r="276" spans="11:13" x14ac:dyDescent="0.3">
      <c r="K276" s="101"/>
      <c r="L276" s="101"/>
      <c r="M276" s="101"/>
    </row>
    <row r="277" spans="11:13" x14ac:dyDescent="0.3">
      <c r="K277" s="101"/>
      <c r="L277" s="101"/>
      <c r="M277" s="101"/>
    </row>
    <row r="278" spans="11:13" x14ac:dyDescent="0.3">
      <c r="K278" s="101"/>
      <c r="L278" s="101"/>
      <c r="M278" s="101"/>
    </row>
    <row r="279" spans="11:13" x14ac:dyDescent="0.3">
      <c r="K279" s="101"/>
      <c r="L279" s="101"/>
      <c r="M279" s="101"/>
    </row>
    <row r="280" spans="11:13" x14ac:dyDescent="0.3">
      <c r="K280" s="101"/>
      <c r="L280" s="101"/>
      <c r="M280" s="101"/>
    </row>
    <row r="281" spans="11:13" x14ac:dyDescent="0.3">
      <c r="K281" s="101"/>
      <c r="L281" s="101"/>
      <c r="M281" s="101"/>
    </row>
    <row r="282" spans="11:13" x14ac:dyDescent="0.3">
      <c r="K282" s="101"/>
      <c r="L282" s="101"/>
      <c r="M282" s="101"/>
    </row>
    <row r="283" spans="11:13" x14ac:dyDescent="0.3">
      <c r="K283" s="101"/>
      <c r="L283" s="101"/>
      <c r="M283" s="101"/>
    </row>
    <row r="284" spans="11:13" x14ac:dyDescent="0.3">
      <c r="K284" s="101"/>
      <c r="L284" s="101"/>
      <c r="M284" s="101"/>
    </row>
    <row r="285" spans="11:13" x14ac:dyDescent="0.3">
      <c r="K285" s="101"/>
      <c r="L285" s="101"/>
      <c r="M285" s="101"/>
    </row>
    <row r="286" spans="11:13" x14ac:dyDescent="0.3">
      <c r="K286" s="101"/>
      <c r="L286" s="101"/>
      <c r="M286" s="101"/>
    </row>
    <row r="287" spans="11:13" x14ac:dyDescent="0.3">
      <c r="K287" s="101"/>
      <c r="L287" s="101"/>
      <c r="M287" s="101"/>
    </row>
    <row r="288" spans="11:13" x14ac:dyDescent="0.3">
      <c r="K288" s="101"/>
      <c r="L288" s="101"/>
      <c r="M288" s="101"/>
    </row>
    <row r="289" spans="11:13" x14ac:dyDescent="0.3">
      <c r="K289" s="101"/>
      <c r="L289" s="101"/>
      <c r="M289" s="101"/>
    </row>
    <row r="290" spans="11:13" x14ac:dyDescent="0.3">
      <c r="K290" s="101"/>
      <c r="L290" s="101"/>
      <c r="M290" s="101"/>
    </row>
    <row r="291" spans="11:13" x14ac:dyDescent="0.3">
      <c r="K291" s="101"/>
      <c r="L291" s="101"/>
      <c r="M291" s="101"/>
    </row>
    <row r="292" spans="11:13" x14ac:dyDescent="0.3">
      <c r="K292" s="101"/>
      <c r="L292" s="101"/>
      <c r="M292" s="101"/>
    </row>
  </sheetData>
  <autoFilter ref="A7:LI7" xr:uid="{00000000-0001-0000-0000-000000000000}"/>
  <mergeCells count="44">
    <mergeCell ref="G6:H6"/>
    <mergeCell ref="A107:A114"/>
    <mergeCell ref="A168:A172"/>
    <mergeCell ref="A173:A177"/>
    <mergeCell ref="A70:A76"/>
    <mergeCell ref="A61:A68"/>
    <mergeCell ref="A139:A144"/>
    <mergeCell ref="E6:E7"/>
    <mergeCell ref="C6:C7"/>
    <mergeCell ref="F6:F7"/>
    <mergeCell ref="A99:A106"/>
    <mergeCell ref="A116:A121"/>
    <mergeCell ref="A122:A127"/>
    <mergeCell ref="A128:A133"/>
    <mergeCell ref="A134:A137"/>
    <mergeCell ref="A77:A84"/>
    <mergeCell ref="A85:A91"/>
    <mergeCell ref="A92:A98"/>
    <mergeCell ref="A205:A209"/>
    <mergeCell ref="A210:A214"/>
    <mergeCell ref="A216:A223"/>
    <mergeCell ref="A146:A156"/>
    <mergeCell ref="A158:A162"/>
    <mergeCell ref="A163:A167"/>
    <mergeCell ref="A188:A192"/>
    <mergeCell ref="A178:A182"/>
    <mergeCell ref="A183:A187"/>
    <mergeCell ref="A193:A204"/>
    <mergeCell ref="A1:M1"/>
    <mergeCell ref="B2:M2"/>
    <mergeCell ref="B3:M3"/>
    <mergeCell ref="A53:A60"/>
    <mergeCell ref="A40:A44"/>
    <mergeCell ref="A4:B4"/>
    <mergeCell ref="A5:G5"/>
    <mergeCell ref="H5:J5"/>
    <mergeCell ref="K5:L5"/>
    <mergeCell ref="A6:A7"/>
    <mergeCell ref="B6:B7"/>
    <mergeCell ref="D6:D7"/>
    <mergeCell ref="I6:J6"/>
    <mergeCell ref="K6:L6"/>
    <mergeCell ref="A45:A52"/>
    <mergeCell ref="M6:M7"/>
  </mergeCells>
  <pageMargins left="0.7" right="0.7" top="0.75" bottom="0.75" header="0.3" footer="0.3"/>
  <pageSetup orientation="portrait" horizontalDpi="0" verticalDpi="0" r:id="rId1"/>
  <ignoredErrors>
    <ignoredError sqref="M240:M2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კარდიოლოგია IIIსართ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2024-05-24T12:40:02Z</dcterms:modified>
</cp:coreProperties>
</file>