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y Drive\Tbilisi Hills\Car- wash\"/>
    </mc:Choice>
  </mc:AlternateContent>
  <xr:revisionPtr revIDLastSave="0" documentId="13_ncr:1_{A45A7350-5FC9-46FB-A624-65AED33C3602}" xr6:coauthVersionLast="40" xr6:coauthVersionMax="40" xr10:uidLastSave="{00000000-0000-0000-0000-000000000000}"/>
  <bookViews>
    <workbookView xWindow="-108" yWindow="-108" windowWidth="23256" windowHeight="12456" xr2:uid="{897D094C-A1A6-4246-930D-B58397829376}"/>
  </bookViews>
  <sheets>
    <sheet name="Structural and  architectural" sheetId="2" r:id="rId1"/>
    <sheet name="Electrical works" sheetId="4" r:id="rId2"/>
  </sheets>
  <definedNames>
    <definedName name="_xlnm._FilterDatabase" localSheetId="0" hidden="1">'Structural and  architectural'!$A$4:$N$156</definedName>
  </definedName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1" i="2" l="1"/>
  <c r="I36" i="4" l="1"/>
  <c r="F107" i="2"/>
  <c r="F106" i="2"/>
  <c r="F115" i="2"/>
  <c r="F90" i="2"/>
  <c r="F60" i="2"/>
  <c r="F52" i="2"/>
  <c r="F44" i="2"/>
  <c r="F36" i="2"/>
  <c r="F24" i="2"/>
  <c r="F51" i="2" l="1"/>
  <c r="F23" i="2"/>
  <c r="F43" i="2"/>
  <c r="F89" i="2"/>
  <c r="F37" i="2"/>
  <c r="F134" i="2"/>
  <c r="F42" i="2"/>
  <c r="F41" i="2"/>
  <c r="F132" i="2" l="1"/>
  <c r="F133" i="2"/>
  <c r="F131" i="2"/>
  <c r="F79" i="2"/>
  <c r="F82" i="2" l="1"/>
  <c r="H82" i="2" s="1"/>
  <c r="M82" i="2" s="1"/>
  <c r="J79" i="2"/>
  <c r="H79" i="2"/>
  <c r="F81" i="2" l="1"/>
  <c r="J81" i="2" s="1"/>
  <c r="M81" i="2" s="1"/>
  <c r="M79" i="2"/>
  <c r="L15" i="2" l="1"/>
  <c r="M15" i="2" s="1"/>
  <c r="J16" i="2" l="1"/>
  <c r="M16" i="2" s="1"/>
  <c r="I29" i="4" l="1"/>
  <c r="I28" i="4"/>
  <c r="I27" i="4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I10" i="4"/>
  <c r="I9" i="4"/>
  <c r="I8" i="4"/>
  <c r="I7" i="4"/>
  <c r="I31" i="4"/>
  <c r="I32" i="4"/>
  <c r="I33" i="4"/>
  <c r="I34" i="4"/>
  <c r="I35" i="4"/>
  <c r="G7" i="4" l="1"/>
  <c r="G8" i="4"/>
  <c r="J8" i="4" s="1"/>
  <c r="G9" i="4"/>
  <c r="J9" i="4" s="1"/>
  <c r="G10" i="4"/>
  <c r="J10" i="4" s="1"/>
  <c r="G11" i="4"/>
  <c r="J11" i="4" s="1"/>
  <c r="G12" i="4"/>
  <c r="J12" i="4" s="1"/>
  <c r="G13" i="4"/>
  <c r="J13" i="4" s="1"/>
  <c r="G14" i="4"/>
  <c r="J14" i="4" s="1"/>
  <c r="G15" i="4"/>
  <c r="J15" i="4" s="1"/>
  <c r="G16" i="4"/>
  <c r="J16" i="4" s="1"/>
  <c r="G17" i="4"/>
  <c r="J17" i="4" s="1"/>
  <c r="G18" i="4"/>
  <c r="J18" i="4" s="1"/>
  <c r="G19" i="4"/>
  <c r="J19" i="4" s="1"/>
  <c r="G20" i="4"/>
  <c r="J20" i="4" s="1"/>
  <c r="G21" i="4"/>
  <c r="J21" i="4" s="1"/>
  <c r="G22" i="4"/>
  <c r="J22" i="4" s="1"/>
  <c r="G23" i="4"/>
  <c r="J23" i="4" s="1"/>
  <c r="G24" i="4"/>
  <c r="J24" i="4" s="1"/>
  <c r="G25" i="4"/>
  <c r="J25" i="4" s="1"/>
  <c r="G26" i="4"/>
  <c r="J26" i="4" s="1"/>
  <c r="G27" i="4"/>
  <c r="J27" i="4" s="1"/>
  <c r="G28" i="4"/>
  <c r="J28" i="4" s="1"/>
  <c r="G29" i="4"/>
  <c r="J29" i="4" s="1"/>
  <c r="G31" i="4"/>
  <c r="J31" i="4" s="1"/>
  <c r="G32" i="4"/>
  <c r="J32" i="4" s="1"/>
  <c r="G33" i="4"/>
  <c r="J33" i="4" s="1"/>
  <c r="G34" i="4"/>
  <c r="J34" i="4" s="1"/>
  <c r="G35" i="4"/>
  <c r="J35" i="4" s="1"/>
  <c r="G36" i="4" l="1"/>
  <c r="J37" i="4" s="1"/>
  <c r="J7" i="4"/>
  <c r="J36" i="4" s="1"/>
  <c r="J38" i="4" l="1"/>
  <c r="J39" i="4" s="1"/>
  <c r="J40" i="4" s="1"/>
  <c r="J41" i="4" s="1"/>
  <c r="J42" i="4" s="1"/>
  <c r="J43" i="4" s="1"/>
  <c r="J44" i="4" l="1"/>
  <c r="J45" i="4" s="1"/>
  <c r="J46" i="4" l="1"/>
  <c r="F117" i="2" l="1"/>
  <c r="J117" i="2" l="1"/>
  <c r="F118" i="2"/>
  <c r="H118" i="2" s="1"/>
  <c r="M118" i="2" s="1"/>
  <c r="F119" i="2"/>
  <c r="H119" i="2" s="1"/>
  <c r="M119" i="2" s="1"/>
  <c r="F100" i="2"/>
  <c r="H100" i="2" s="1"/>
  <c r="M100" i="2" s="1"/>
  <c r="F101" i="2"/>
  <c r="H101" i="2" s="1"/>
  <c r="M101" i="2" s="1"/>
  <c r="F99" i="2"/>
  <c r="J99" i="2" s="1"/>
  <c r="M99" i="2" s="1"/>
  <c r="F136" i="2" l="1"/>
  <c r="F137" i="2"/>
  <c r="H137" i="2" s="1"/>
  <c r="M137" i="2" s="1"/>
  <c r="F138" i="2"/>
  <c r="H138" i="2" s="1"/>
  <c r="M138" i="2" s="1"/>
  <c r="H134" i="2"/>
  <c r="M134" i="2" s="1"/>
  <c r="F130" i="2"/>
  <c r="J130" i="2" s="1"/>
  <c r="M130" i="2" s="1"/>
  <c r="H131" i="2"/>
  <c r="M131" i="2" s="1"/>
  <c r="H132" i="2"/>
  <c r="M132" i="2" s="1"/>
  <c r="H133" i="2"/>
  <c r="M133" i="2" s="1"/>
  <c r="F143" i="2"/>
  <c r="H143" i="2" s="1"/>
  <c r="M143" i="2" s="1"/>
  <c r="F141" i="2"/>
  <c r="H141" i="2" s="1"/>
  <c r="M141" i="2" s="1"/>
  <c r="F140" i="2"/>
  <c r="F142" i="2"/>
  <c r="H142" i="2" s="1"/>
  <c r="M142" i="2" s="1"/>
  <c r="M117" i="2"/>
  <c r="J140" i="2" l="1"/>
  <c r="J136" i="2"/>
  <c r="M136" i="2" l="1"/>
  <c r="M140" i="2"/>
  <c r="F105" i="2" l="1"/>
  <c r="F88" i="2"/>
  <c r="F86" i="2"/>
  <c r="F50" i="2"/>
  <c r="F49" i="2"/>
  <c r="F48" i="2"/>
  <c r="F35" i="2"/>
  <c r="F34" i="2"/>
  <c r="F33" i="2"/>
  <c r="F21" i="2"/>
  <c r="J145" i="2"/>
  <c r="H145" i="2"/>
  <c r="F87" i="2" l="1"/>
  <c r="F22" i="2"/>
  <c r="M145" i="2"/>
  <c r="H114" i="2" l="1"/>
  <c r="M114" i="2" s="1"/>
  <c r="H113" i="2"/>
  <c r="M113" i="2" s="1"/>
  <c r="H112" i="2"/>
  <c r="M112" i="2" s="1"/>
  <c r="H115" i="2"/>
  <c r="M115" i="2" s="1"/>
  <c r="F110" i="2" l="1"/>
  <c r="J110" i="2" l="1"/>
  <c r="M110" i="2" s="1"/>
  <c r="H106" i="2" l="1"/>
  <c r="M106" i="2" s="1"/>
  <c r="F61" i="2"/>
  <c r="H61" i="2" s="1"/>
  <c r="F57" i="2"/>
  <c r="J57" i="2" s="1"/>
  <c r="M57" i="2" s="1"/>
  <c r="H43" i="2"/>
  <c r="M43" i="2" s="1"/>
  <c r="F29" i="2"/>
  <c r="H107" i="2"/>
  <c r="M107" i="2" s="1"/>
  <c r="F73" i="2"/>
  <c r="H73" i="2" s="1"/>
  <c r="M73" i="2" s="1"/>
  <c r="E72" i="2"/>
  <c r="F72" i="2" s="1"/>
  <c r="H72" i="2" s="1"/>
  <c r="M72" i="2" s="1"/>
  <c r="E58" i="2"/>
  <c r="E55" i="2"/>
  <c r="F95" i="2" l="1"/>
  <c r="J95" i="2" s="1"/>
  <c r="M95" i="2" s="1"/>
  <c r="H49" i="2"/>
  <c r="H42" i="2"/>
  <c r="H65" i="2"/>
  <c r="M65" i="2" s="1"/>
  <c r="H66" i="2"/>
  <c r="M66" i="2" s="1"/>
  <c r="H70" i="2"/>
  <c r="M70" i="2" s="1"/>
  <c r="H71" i="2"/>
  <c r="M71" i="2" s="1"/>
  <c r="H69" i="2"/>
  <c r="M69" i="2" s="1"/>
  <c r="H68" i="2"/>
  <c r="M68" i="2" s="1"/>
  <c r="F103" i="2"/>
  <c r="J103" i="2" s="1"/>
  <c r="M103" i="2" s="1"/>
  <c r="F104" i="2"/>
  <c r="H104" i="2" s="1"/>
  <c r="H35" i="2"/>
  <c r="M35" i="2" s="1"/>
  <c r="F96" i="2"/>
  <c r="F97" i="2"/>
  <c r="H97" i="2" s="1"/>
  <c r="H41" i="2"/>
  <c r="M41" i="2" s="1"/>
  <c r="H44" i="2"/>
  <c r="M44" i="2" s="1"/>
  <c r="F58" i="2"/>
  <c r="H58" i="2" s="1"/>
  <c r="H29" i="2"/>
  <c r="F28" i="2"/>
  <c r="J28" i="2" s="1"/>
  <c r="M28" i="2" s="1"/>
  <c r="J60" i="2"/>
  <c r="M60" i="2" s="1"/>
  <c r="M61" i="2"/>
  <c r="H22" i="2"/>
  <c r="M22" i="2" s="1"/>
  <c r="H33" i="2"/>
  <c r="H21" i="2"/>
  <c r="H50" i="2"/>
  <c r="M50" i="2" s="1"/>
  <c r="F39" i="2"/>
  <c r="J39" i="2" s="1"/>
  <c r="M39" i="2" s="1"/>
  <c r="F40" i="2"/>
  <c r="H48" i="2"/>
  <c r="M48" i="2" s="1"/>
  <c r="H34" i="2"/>
  <c r="M34" i="2" s="1"/>
  <c r="M49" i="2" l="1"/>
  <c r="H40" i="2"/>
  <c r="M21" i="2"/>
  <c r="M42" i="2"/>
  <c r="H96" i="2"/>
  <c r="M96" i="2" s="1"/>
  <c r="H105" i="2"/>
  <c r="M105" i="2" s="1"/>
  <c r="M104" i="2"/>
  <c r="M58" i="2"/>
  <c r="M29" i="2"/>
  <c r="M33" i="2"/>
  <c r="M40" i="2" l="1"/>
  <c r="M97" i="2"/>
  <c r="F64" i="2" l="1"/>
  <c r="L64" i="2" s="1"/>
  <c r="F26" i="2"/>
  <c r="J26" i="2" l="1"/>
  <c r="H26" i="2"/>
  <c r="J64" i="2"/>
  <c r="M64" i="2" s="1"/>
  <c r="M26" i="2" l="1"/>
  <c r="H67" i="2" l="1"/>
  <c r="M67" i="2" s="1"/>
  <c r="H111" i="2"/>
  <c r="M111" i="2" s="1"/>
  <c r="F123" i="2"/>
  <c r="F14" i="2"/>
  <c r="F12" i="2"/>
  <c r="F8" i="2"/>
  <c r="F10" i="2"/>
  <c r="F128" i="2" l="1"/>
  <c r="H128" i="2" s="1"/>
  <c r="M128" i="2" s="1"/>
  <c r="F127" i="2"/>
  <c r="H127" i="2" s="1"/>
  <c r="M127" i="2" s="1"/>
  <c r="J12" i="2"/>
  <c r="F75" i="2"/>
  <c r="J75" i="2" s="1"/>
  <c r="M75" i="2" s="1"/>
  <c r="F76" i="2"/>
  <c r="H76" i="2" s="1"/>
  <c r="M76" i="2" s="1"/>
  <c r="J14" i="2"/>
  <c r="J10" i="2"/>
  <c r="J8" i="2"/>
  <c r="F93" i="2"/>
  <c r="H93" i="2" s="1"/>
  <c r="F92" i="2"/>
  <c r="J92" i="2" s="1"/>
  <c r="M92" i="2" s="1"/>
  <c r="F47" i="2"/>
  <c r="H52" i="2"/>
  <c r="M52" i="2" s="1"/>
  <c r="H51" i="2"/>
  <c r="M51" i="2" s="1"/>
  <c r="F46" i="2"/>
  <c r="J46" i="2" s="1"/>
  <c r="M46" i="2" s="1"/>
  <c r="F121" i="2"/>
  <c r="F122" i="2"/>
  <c r="H122" i="2" s="1"/>
  <c r="M122" i="2" s="1"/>
  <c r="H123" i="2"/>
  <c r="M123" i="2" s="1"/>
  <c r="F54" i="2"/>
  <c r="J54" i="2" s="1"/>
  <c r="M54" i="2" s="1"/>
  <c r="F55" i="2"/>
  <c r="E84" i="2"/>
  <c r="J84" i="2" s="1"/>
  <c r="M84" i="2" s="1"/>
  <c r="F125" i="2"/>
  <c r="F126" i="2"/>
  <c r="H126" i="2" s="1"/>
  <c r="M126" i="2" s="1"/>
  <c r="M10" i="2" l="1"/>
  <c r="F85" i="2"/>
  <c r="H90" i="2"/>
  <c r="M90" i="2" s="1"/>
  <c r="H89" i="2"/>
  <c r="M89" i="2" s="1"/>
  <c r="J121" i="2"/>
  <c r="M14" i="2"/>
  <c r="M8" i="2"/>
  <c r="H23" i="2"/>
  <c r="M23" i="2" s="1"/>
  <c r="H24" i="2"/>
  <c r="M24" i="2" s="1"/>
  <c r="F19" i="2"/>
  <c r="J19" i="2" s="1"/>
  <c r="M19" i="2" s="1"/>
  <c r="F20" i="2"/>
  <c r="H47" i="2"/>
  <c r="M47" i="2" s="1"/>
  <c r="F32" i="2"/>
  <c r="E31" i="2"/>
  <c r="H36" i="2"/>
  <c r="M36" i="2" s="1"/>
  <c r="H37" i="2"/>
  <c r="M37" i="2" s="1"/>
  <c r="M12" i="2"/>
  <c r="J125" i="2"/>
  <c r="H55" i="2"/>
  <c r="M93" i="2" l="1"/>
  <c r="M55" i="2"/>
  <c r="H85" i="2"/>
  <c r="H32" i="2"/>
  <c r="H20" i="2"/>
  <c r="J31" i="2"/>
  <c r="M121" i="2"/>
  <c r="M125" i="2"/>
  <c r="M32" i="2" l="1"/>
  <c r="H88" i="2"/>
  <c r="M20" i="2"/>
  <c r="H86" i="2"/>
  <c r="M31" i="2"/>
  <c r="M85" i="2"/>
  <c r="H87" i="2"/>
  <c r="M88" i="2" l="1"/>
  <c r="H146" i="2"/>
  <c r="M147" i="2" s="1"/>
  <c r="M87" i="2"/>
  <c r="J146" i="2"/>
  <c r="M86" i="2"/>
  <c r="M146" i="2" l="1"/>
  <c r="M148" i="2" s="1"/>
  <c r="M149" i="2" l="1"/>
  <c r="M150" i="2" s="1"/>
  <c r="M151" i="2" s="1"/>
  <c r="M152" i="2" s="1"/>
  <c r="M153" i="2" s="1"/>
  <c r="M154" i="2" s="1"/>
  <c r="M155" i="2" s="1"/>
  <c r="M156" i="2" s="1"/>
</calcChain>
</file>

<file path=xl/sharedStrings.xml><?xml version="1.0" encoding="utf-8"?>
<sst xmlns="http://schemas.openxmlformats.org/spreadsheetml/2006/main" count="594" uniqueCount="285">
  <si>
    <t>#</t>
  </si>
  <si>
    <t>Description of works and materials</t>
  </si>
  <si>
    <t>სამუშაოს, მასალის დასახელება</t>
  </si>
  <si>
    <t>განზომილება
Umit</t>
  </si>
  <si>
    <t xml:space="preserve">ნორმ. რესურსი
Coefficient </t>
  </si>
  <si>
    <t>რაოდენობა
Volume</t>
  </si>
  <si>
    <t>მასალა
Material</t>
  </si>
  <si>
    <t>ხელფასი
Salary</t>
  </si>
  <si>
    <t>მანქანა მექანიზმები
Mechanism</t>
  </si>
  <si>
    <t>ჯამი
SUM</t>
  </si>
  <si>
    <t>ერთ. ფასი
Unit price</t>
  </si>
  <si>
    <t>ჯამი
Sum</t>
  </si>
  <si>
    <t>m3</t>
  </si>
  <si>
    <t>Excavator</t>
  </si>
  <si>
    <t>ექსკავატორი</t>
  </si>
  <si>
    <t>Labor cost</t>
  </si>
  <si>
    <t>შრომითი დანახარჯი</t>
  </si>
  <si>
    <t>Arrangement of monolithic r/concrete spread foundation (concrete B-25)</t>
  </si>
  <si>
    <t>R/concrete spread foundation arrangement</t>
  </si>
  <si>
    <t>მონ. რკ/ბეტონის წერტილოვანი საძირკვლის მოწყობა</t>
  </si>
  <si>
    <t>Concrete B-25</t>
  </si>
  <si>
    <t>ბეტონი B-25</t>
  </si>
  <si>
    <t>Rebar D=8 A240c</t>
  </si>
  <si>
    <t>არმატურა დ=8 A240c</t>
  </si>
  <si>
    <t>T</t>
  </si>
  <si>
    <t>Rebar D=18 B500B</t>
  </si>
  <si>
    <t>არმატურა დ=16 B500B</t>
  </si>
  <si>
    <t>Ribbon foundation forming</t>
  </si>
  <si>
    <t>ლენტური საძირკვლის ყალიბი</t>
  </si>
  <si>
    <t>Additional materials</t>
  </si>
  <si>
    <t>დამხმარე მასალები</t>
  </si>
  <si>
    <t>Arranging sand-gravel bedding with thickness 400 mm</t>
  </si>
  <si>
    <t>ქვიშა-ხრეშოვანი საფუძვლის მოწყობა სისქ. 400 მმ</t>
  </si>
  <si>
    <t>sand-gravel</t>
  </si>
  <si>
    <t>ქვიშა-ხრეში</t>
  </si>
  <si>
    <t>Arranging the preparation concrete base with thickness 100 mm (concrete B-7.5)</t>
  </si>
  <si>
    <t>ბეტონის მოსამზადებელი ფენის მოწყობა სისქ. 100 მმ (ბეტონი B-7,5)</t>
  </si>
  <si>
    <t>Concrete B7,5</t>
  </si>
  <si>
    <t>ბეტონი B-7,5</t>
  </si>
  <si>
    <t>R/concrete slab arrangement</t>
  </si>
  <si>
    <t>მონ. რკ/ბეტონის ფილის მოწყობა</t>
  </si>
  <si>
    <t>m2</t>
  </si>
  <si>
    <t>Rebar D=10 B500B</t>
  </si>
  <si>
    <t>არმატურა დ=10 B500B</t>
  </si>
  <si>
    <t>Rebar D=14 B500B</t>
  </si>
  <si>
    <t>არმატურა დ=14 B500B</t>
  </si>
  <si>
    <t>Roof slab forming</t>
  </si>
  <si>
    <t>გადახურვის ფილის ყალიბი</t>
  </si>
  <si>
    <t>Arrangement of monolithic r/concrete beam (concrete B-25)</t>
  </si>
  <si>
    <t>მონოლითური რ/ბეტონის რიგელის მოწყობა (ბეტონი B-25)</t>
  </si>
  <si>
    <t>R/concrete beam arrangement</t>
  </si>
  <si>
    <t>მონ. რკ/ბეტონის რიგელის მოწყობა</t>
  </si>
  <si>
    <t>არმატურა დ=18 B500B</t>
  </si>
  <si>
    <t>Wall forming</t>
  </si>
  <si>
    <t>კედლის ყალიბი</t>
  </si>
  <si>
    <t>Arrangement of monolithic r/concrete wall (concrete B-25)</t>
  </si>
  <si>
    <t>R/concrete WALL arrangement</t>
  </si>
  <si>
    <t>მონ. რკ/ბეტონის კედლის~ მოწყობა</t>
  </si>
  <si>
    <t>Rebar D=12 B500B</t>
  </si>
  <si>
    <t>არმატურა დ=12 B500B</t>
  </si>
  <si>
    <t>Waterproofing of wall and slab, with 2 layer of bitumous</t>
  </si>
  <si>
    <t>კედლის და ფილის ჰიდროიზოლაცია 2 ფენა ბიტუმით</t>
  </si>
  <si>
    <t>შრომის დანახარჯი</t>
  </si>
  <si>
    <t>kg</t>
  </si>
  <si>
    <t>Waterproofing of water reciever pit 2 layer</t>
  </si>
  <si>
    <t>წყალშემკრებ ორმოების ჰიდროიზოლაცია 2 ფენა</t>
  </si>
  <si>
    <t>Installation of grid on water reciever pit</t>
  </si>
  <si>
    <t>წყალშემკრებ ორმოებზე ცხაურების მონტაჟი</t>
  </si>
  <si>
    <t>Grid</t>
  </si>
  <si>
    <t>ცხაური</t>
  </si>
  <si>
    <t>Arrangement of metal roofing</t>
  </si>
  <si>
    <t>ლითონის გადახურვის მოწყობა</t>
  </si>
  <si>
    <t>m²</t>
  </si>
  <si>
    <t>Iinstallation of metal roofing</t>
  </si>
  <si>
    <t>Equal Angles 63*5</t>
  </si>
  <si>
    <t>კუთხოვანა 63*5</t>
  </si>
  <si>
    <t>lin.m.</t>
  </si>
  <si>
    <t>Steel Sheets 300*300*10</t>
  </si>
  <si>
    <t>ფურცლოვანა 300*300*10</t>
  </si>
  <si>
    <t>Square Pipe 150*150*4</t>
  </si>
  <si>
    <t>მილკვადრატი 150*150*4</t>
  </si>
  <si>
    <t>Square Pipe 120*120*3</t>
  </si>
  <si>
    <t>მილკვადრატი 120*120*3</t>
  </si>
  <si>
    <t>Equal Angles 80*5</t>
  </si>
  <si>
    <t>კუთხოვანა 80*5</t>
  </si>
  <si>
    <t>Steel Sheets 350*100*5</t>
  </si>
  <si>
    <t>ფურცლოვანა 350*100*5</t>
  </si>
  <si>
    <t>Steel Sheets 240*100*5</t>
  </si>
  <si>
    <t>ფურცლოვანა 240*100*5</t>
  </si>
  <si>
    <t>Electrode</t>
  </si>
  <si>
    <t>ელექტროდი</t>
  </si>
  <si>
    <t>Metal roofing painting in 2 layers with anticorosive painting</t>
  </si>
  <si>
    <t>ლითონის გადახურვის შეღებვა ანტიკოროზიული საღებავით 2 ფენად</t>
  </si>
  <si>
    <t>Paint</t>
  </si>
  <si>
    <t>საღებავი</t>
  </si>
  <si>
    <t>Slab forming</t>
  </si>
  <si>
    <t>ფილის ყალიბი</t>
  </si>
  <si>
    <t>Installation of a water collecting grid in the entrance</t>
  </si>
  <si>
    <t>შესასვლელთან წყალშემკრები ცხაურის მონტაჟი</t>
  </si>
  <si>
    <t>Provide and place concrete curbstones, size 150 x 300 mm</t>
  </si>
  <si>
    <t>ბორუდლის ქვის, ზომით 150X300 მოტანა და მონტაჟი</t>
  </si>
  <si>
    <t>m³</t>
  </si>
  <si>
    <t>Lean concrete</t>
  </si>
  <si>
    <t>მჭლე ბეტონი</t>
  </si>
  <si>
    <t>Curbstone 150*300</t>
  </si>
  <si>
    <t>ბორდიულის ქვა 150*300</t>
  </si>
  <si>
    <t>R/concrete drainage channel arrangement</t>
  </si>
  <si>
    <t>მონ. რკ/ბეტონის სადრენაჟო არხის მოწყობა</t>
  </si>
  <si>
    <t>Drainage channel forming</t>
  </si>
  <si>
    <t>სადრენაჟო არხის ყალიბი</t>
  </si>
  <si>
    <t>SUM</t>
  </si>
  <si>
    <t>ჯამი</t>
  </si>
  <si>
    <t>GEL</t>
  </si>
  <si>
    <t>Materials transport cost
(excluding concrete)</t>
  </si>
  <si>
    <t>მასალების სატრანსპორტო ხარჯები (ბეტონის გარდა)</t>
  </si>
  <si>
    <t>Overhead costs</t>
  </si>
  <si>
    <t>ზედნადები ხარჯები</t>
  </si>
  <si>
    <t>Profit</t>
  </si>
  <si>
    <t>გეგმიური დაგროვება</t>
  </si>
  <si>
    <t>Contingecny</t>
  </si>
  <si>
    <t>გაუთვალისწინებელი</t>
  </si>
  <si>
    <t>TOTAL</t>
  </si>
  <si>
    <t>სულ</t>
  </si>
  <si>
    <t>VAT</t>
  </si>
  <si>
    <t>დ.ღ.გ</t>
  </si>
  <si>
    <t>მონოლითური რკ/ბეტონის საძირკვლის მოწყობა (ბეტონით B-25)</t>
  </si>
  <si>
    <t>Arrangement of monolithic r/concrete slab and water reciever wall (concrete B-25)</t>
  </si>
  <si>
    <t>მონოლითური რ/ბეტონის ფილის და წყალშემკრების კედლების მოწყობა (ბეტონი B-25)</t>
  </si>
  <si>
    <t>მონოლითური რ/ბეტონის კედლების მოწყობა (ბეტონი B-25)</t>
  </si>
  <si>
    <t>Arrangement of monolithic r/concrete slab (concrete B-25) with average thickness 180mm</t>
  </si>
  <si>
    <t>მონოლითური რ/ბეტონის ფილის მოწყობა (ბეტონი B-25) საშუალო სისქით 180მმ</t>
  </si>
  <si>
    <t>Arrangement of monolithic r/concrete drainage channels (concrete B-25)</t>
  </si>
  <si>
    <t>მონოლითური რ/ბეტონის სადრენაჟო არხების მოწყობა (ბეტონი B-25)</t>
  </si>
  <si>
    <t>Earthwork</t>
  </si>
  <si>
    <t>მიწის სამუშაოები</t>
  </si>
  <si>
    <t>Construction works</t>
  </si>
  <si>
    <t>სამშენებლო სამუშაოები</t>
  </si>
  <si>
    <t>Metal works</t>
  </si>
  <si>
    <t>ლითონის სამუშაოები</t>
  </si>
  <si>
    <t>Entrance construction</t>
  </si>
  <si>
    <t>შესასვლელის მშენებლობა</t>
  </si>
  <si>
    <t>Arrangement of rain water pipes</t>
  </si>
  <si>
    <t>წყალსაწრეტი მილების და ღარების მოწყობა</t>
  </si>
  <si>
    <t>lin.m</t>
  </si>
  <si>
    <t>Labor costs</t>
  </si>
  <si>
    <t>შრომის დანახარჯები</t>
  </si>
  <si>
    <t>Rain water pipes</t>
  </si>
  <si>
    <t>წყალსაწრეტი მილი</t>
  </si>
  <si>
    <t>Article</t>
  </si>
  <si>
    <t>მუხლი</t>
  </si>
  <si>
    <t>pcs</t>
  </si>
  <si>
    <t>Strain</t>
  </si>
  <si>
    <t>ძაბრი</t>
  </si>
  <si>
    <t>Screw</t>
  </si>
  <si>
    <t>სამაგრი</t>
  </si>
  <si>
    <t>Other material</t>
  </si>
  <si>
    <t>სხვა მასალა</t>
  </si>
  <si>
    <t>Gel</t>
  </si>
  <si>
    <t>Wrapping the walls androof with painted tin thickness of 0.5 mm.</t>
  </si>
  <si>
    <t>სახურავის და კედლების შეფუთვა დაფერილი თუნუქით სისქით 0,5 მმ.</t>
  </si>
  <si>
    <t>Installation of plastic-metal technical room (incl. door and other details)</t>
  </si>
  <si>
    <t>მეტალო-პლასტმასის ტექნიკური ოთახის მოწყობა  (კარის და დამატებითი დეტალების ჩათვლით)</t>
  </si>
  <si>
    <t>Plastic-metal technical room</t>
  </si>
  <si>
    <t>მეტალო-პლასტმასის ტექნიკური ოთახი</t>
  </si>
  <si>
    <t>Arrangement of PVC panels on the walls and roofs</t>
  </si>
  <si>
    <t>PVC პანელების მოწყობა შიდა კედლებსა და ჭერზე</t>
  </si>
  <si>
    <t>PVC panel</t>
  </si>
  <si>
    <t>PVC პანელი</t>
  </si>
  <si>
    <t>Architectural Part</t>
  </si>
  <si>
    <t>არქიტექტურილი ნაწილი</t>
  </si>
  <si>
    <t>Car wash materials</t>
  </si>
  <si>
    <t>მანქანის სამრეცხაოს მასალები</t>
  </si>
  <si>
    <t>compl.</t>
  </si>
  <si>
    <t>Backfilling</t>
  </si>
  <si>
    <t>უკუშევსება</t>
  </si>
  <si>
    <t>Waterproofing material</t>
  </si>
  <si>
    <t>ჰიდროსაიზოლაციო მასალა</t>
  </si>
  <si>
    <t>ქვიშა-ხრეშოვანი (0-40) ფენის მოწყობა სისქ. 200მმ</t>
  </si>
  <si>
    <t>Arranging sand-gravel 0-40 bedding with thickness 200mm</t>
  </si>
  <si>
    <t>26.9</t>
  </si>
  <si>
    <t>Construction of partition wall with concrete block 10cm</t>
  </si>
  <si>
    <t>ტიხარის მოწყობა 10სმ ბეტონის ბლოკით</t>
  </si>
  <si>
    <t>Partition walls finishing works from both sides with ceramic tiles</t>
  </si>
  <si>
    <t>ტიხარის კედლის მოპირკეთება ორივე მხრიდან კერამოგრანიტის ფილებით</t>
  </si>
  <si>
    <t>Sand-cement solution</t>
  </si>
  <si>
    <t>ქვიშა-ცემენტის ხსნარი</t>
  </si>
  <si>
    <t>Standard block with four chambers 39X9X19</t>
  </si>
  <si>
    <t>ბეტონის ბლოკი 39X9X19</t>
  </si>
  <si>
    <t>Rebar D=4 B500C</t>
  </si>
  <si>
    <t>არმატურა დ=4 B500C</t>
  </si>
  <si>
    <t>Other materials</t>
  </si>
  <si>
    <t>ცემენტის ხსნარი</t>
  </si>
  <si>
    <t>Adhesive cement</t>
  </si>
  <si>
    <t>Partition walls plastering from both sides with ceramic tiles</t>
  </si>
  <si>
    <t>ტიხარის კედლის ლესვა ორივე მხრიდან კერამოგრანიტის ფილებით</t>
  </si>
  <si>
    <t>Ceramic tiles</t>
  </si>
  <si>
    <t>წებო-ცემენტი</t>
  </si>
  <si>
    <t>კერამოგრანიტის ფილა</t>
  </si>
  <si>
    <t>ჩამრთველი ღილაკი IP-67</t>
  </si>
  <si>
    <t>დამიწების კონტური</t>
  </si>
  <si>
    <t xml:space="preserve">ავტომატური ამომრთველი MCB- 4 პოლუსა 63 ა </t>
  </si>
  <si>
    <t xml:space="preserve">ავტომატური ამომრთველი MCB- 1 პოლუსა 32 ა </t>
  </si>
  <si>
    <t xml:space="preserve">ავტომატური ამომრთველი MCB- 1 პოლუსა 25 ა </t>
  </si>
  <si>
    <t xml:space="preserve">დიფერენციალური ავტომატი MCCB 4 პოლუსა 63 ა </t>
  </si>
  <si>
    <t xml:space="preserve">ლედ . სანათი 150 ვატი </t>
  </si>
  <si>
    <t xml:space="preserve">შემკრები კონტაქტი 3 ფაზა ნოლი 250 ა </t>
  </si>
  <si>
    <t xml:space="preserve">ვაგო 222 5 იანი </t>
  </si>
  <si>
    <t xml:space="preserve">ვაგო 222 3 იანი </t>
  </si>
  <si>
    <t xml:space="preserve">პლასტმასის ხამუთი 30 სმ </t>
  </si>
  <si>
    <t xml:space="preserve">პლასტმასის ხამუთი 20 სმ </t>
  </si>
  <si>
    <t xml:space="preserve">თვითმჭრელი 2 სმ </t>
  </si>
  <si>
    <t xml:space="preserve">გალვანიზირებული დამიწების ღერო 20 მმ </t>
  </si>
  <si>
    <t xml:space="preserve">სპეც . საიზოლაციო ლენტი </t>
  </si>
  <si>
    <t xml:space="preserve">შუა სადები 6 მმ </t>
  </si>
  <si>
    <t>საშტეფცელო როზეტი 2P+E-16A IP-67</t>
  </si>
  <si>
    <t>საშტეფცელო როზეტი 2P+N+E-32A IP-67</t>
  </si>
  <si>
    <t>Materials transport cost</t>
  </si>
  <si>
    <t>მასალების სატრანსპორტო ხარჯები</t>
  </si>
  <si>
    <t>Circuit breaker 4 pole MCB 63A</t>
  </si>
  <si>
    <t>Circuit breaker 1 pole MCB 32A</t>
  </si>
  <si>
    <t>Circuit breaker 1 pole MCB 25A</t>
  </si>
  <si>
    <t>ელექტრო სადენი 4X16 მმ *2</t>
  </si>
  <si>
    <t>ელექტრო სადენი 5X6 მმ *2</t>
  </si>
  <si>
    <t>ელექტრო სადენი 3X2.5 მმ *2</t>
  </si>
  <si>
    <t>ელ . გამანაწილებელი ფარი პლასტმასის 40 სმX60 სმ IP-65</t>
  </si>
  <si>
    <t>ელ . გამანაწილებელი ფარი პლასტმასის 30 სმX40 სმ IP-65</t>
  </si>
  <si>
    <t>el. Cable 4*16mm *2</t>
  </si>
  <si>
    <t>el. Cable 3*2.5mm *2</t>
  </si>
  <si>
    <t>el. Cable 5*6mm *2</t>
  </si>
  <si>
    <t>Corrugated pipe d25 mm</t>
  </si>
  <si>
    <t>Corrugated pipe d32 mm</t>
  </si>
  <si>
    <t>გოფრირებული მილი 32 მმ</t>
  </si>
  <si>
    <t>გოფრირებული მილი 25 მმ</t>
  </si>
  <si>
    <t>Mounting rosette 2P+E-16A IP-67</t>
  </si>
  <si>
    <t>Mounting rosette 2P+N+E-32A IP-67</t>
  </si>
  <si>
    <t>Switch IP-67</t>
  </si>
  <si>
    <t>Led lamp 150 vat</t>
  </si>
  <si>
    <t>Grounding</t>
  </si>
  <si>
    <t>კაბელ არხი პლასტმასის 5 სმ</t>
  </si>
  <si>
    <t>Plastic cable channel 5cm</t>
  </si>
  <si>
    <t>El. Distribution shield plastic 40cmX60cm IP-65</t>
  </si>
  <si>
    <t>El. Distribution shield plastic 30cmX40cm IP-65</t>
  </si>
  <si>
    <t>Plastic cable channel 2cm</t>
  </si>
  <si>
    <t>კაბელ არხი პლასტმასის 2 სმ</t>
  </si>
  <si>
    <t>Wago 222 with 5 conductor</t>
  </si>
  <si>
    <t>Wago 222 with 3 conductor</t>
  </si>
  <si>
    <t>Plastic tie 30cm</t>
  </si>
  <si>
    <t>Plastic tie 20cm</t>
  </si>
  <si>
    <t>Screw-selftapping 2cm</t>
  </si>
  <si>
    <t>Grounding stem 30 mm</t>
  </si>
  <si>
    <t>გალვანიზირებული ზოლოვანა 40X4</t>
  </si>
  <si>
    <t>Galvanized steel sheet 40*4</t>
  </si>
  <si>
    <t>Insulation tape</t>
  </si>
  <si>
    <t xml:space="preserve">ქანჩ ჭაჭიკი დიამეტრი-6 მმ სიგრძე 4 სმ </t>
  </si>
  <si>
    <t>Bolts d-6mm length 4cm</t>
  </si>
  <si>
    <t>Differential circuit breaker MCCB 4 pole 63 A</t>
  </si>
  <si>
    <t>Collecting contact 3 phase zero 250 A</t>
  </si>
  <si>
    <t>Spacer 6mm</t>
  </si>
  <si>
    <t>ძალოვანი ელექტრო გამანაწილებელი ფარი</t>
  </si>
  <si>
    <t>Power distribution shield</t>
  </si>
  <si>
    <t>Painted tin thickness of 0.5 mm (green)</t>
  </si>
  <si>
    <t>დაფერილი თუნუქი სისქით 0,5 მმ. (მწვანე)</t>
  </si>
  <si>
    <t>Transportation for disposal</t>
  </si>
  <si>
    <t>დატვირთვა და ნაყარში გატანა</t>
  </si>
  <si>
    <t>Provide and place concrete curbstones, size 80 x 200 mm, including other materials</t>
  </si>
  <si>
    <t>ბორუდლის ქვის, ზომით 80X200 მოტანა და მონტაჟი</t>
  </si>
  <si>
    <t>Curbstone 180*200</t>
  </si>
  <si>
    <t>ბორდიულის ქვა 80*200</t>
  </si>
  <si>
    <t>CW profiles</t>
  </si>
  <si>
    <t>CW პროფილები</t>
  </si>
  <si>
    <t>proj.</t>
  </si>
  <si>
    <t>სამრეცხაოს აპარატურა გათვლილი 2 ბოქსზე</t>
  </si>
  <si>
    <t>Car wash hardware for 2 boxes</t>
  </si>
  <si>
    <t>არაკლდოვანი გრუნტის ექსკავაცია ექსკავატორით</t>
  </si>
  <si>
    <t>არაკლდოვანი გრუნტის ექსკავაცია ხელით</t>
  </si>
  <si>
    <t>კლდოვანი გრუნტის ექსკავაცია ექსკავატორის ბაზაზე დამონტაჟებული ჰიდროჩაქუჩებით</t>
  </si>
  <si>
    <t>კლდოვანი გრუნტის ექსკავაცია ხელით</t>
  </si>
  <si>
    <t>Excavation manually of rocky soil</t>
  </si>
  <si>
    <t>Excavation of non-rocky soil with excavator</t>
  </si>
  <si>
    <t>Excavation manually of non-rocky soil</t>
  </si>
  <si>
    <t>Excavation of rocky. soil with hydraulic hummer based on excavator</t>
  </si>
  <si>
    <t>Construction of car wash with 2 boxes / 2-ბოქსიანი ავტოსამრეცხაოს მშენებლობა</t>
  </si>
  <si>
    <t>Construction works / სამშენებლო სამუშაოები</t>
  </si>
  <si>
    <t>Electrical supply / ელექტრო-სამონტაჟო სამუშაოები</t>
  </si>
  <si>
    <t>Tones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</si>
</sst>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[$₾-437]"/>
    <numFmt numFmtId="165" formatCode="#,##0.000"/>
    <numFmt numFmtId="166" formatCode="#,##0.0000"/>
    <numFmt numFmtId="167" formatCode="_([$GEL]\ * #,##0.00_);_([$GEL]\ * \(#,##0.00\);_([$GEL]\ * &quot;-&quot;??_);_(@_)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202124"/>
      <name val="Inherit"/>
    </font>
    <font>
      <b/>
      <vertAlign val="superscript"/>
      <sz val="14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vertAlign val="superscript"/>
      <sz val="14"/>
      <color theme="1"/>
      <name val="Calibri"/>
      <family val="2"/>
      <charset val="204"/>
      <scheme val="minor"/>
    </font>
    <font>
      <b/>
      <sz val="11"/>
      <color rgb="FF202124"/>
      <name val="Arial"/>
      <family val="2"/>
    </font>
    <font>
      <b/>
      <sz val="11"/>
      <color theme="1"/>
      <name val="Calibri"/>
      <family val="1"/>
      <charset val="204"/>
      <scheme val="minor"/>
    </font>
    <font>
      <sz val="11"/>
      <color rgb="FF202124"/>
      <name val="Inherit"/>
    </font>
    <font>
      <sz val="11"/>
      <color theme="1"/>
      <name val="Calibri"/>
      <family val="1"/>
      <charset val="204"/>
      <scheme val="minor"/>
    </font>
    <font>
      <sz val="11"/>
      <color rgb="FF202124"/>
      <name val="Arial"/>
      <family val="2"/>
    </font>
    <font>
      <b/>
      <sz val="12"/>
      <color theme="1"/>
      <name val="Calibri"/>
      <family val="2"/>
      <charset val="204"/>
      <scheme val="minor"/>
    </font>
    <font>
      <b/>
      <i/>
      <u/>
      <sz val="14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5" fillId="0" borderId="0"/>
  </cellStyleXfs>
  <cellXfs count="124">
    <xf numFmtId="0" fontId="0" fillId="0" borderId="0" xfId="0"/>
    <xf numFmtId="9" fontId="3" fillId="0" borderId="5" xfId="1" applyFont="1" applyBorder="1" applyAlignment="1" applyProtection="1">
      <alignment horizontal="center" vertical="center"/>
      <protection locked="0"/>
    </xf>
    <xf numFmtId="167" fontId="0" fillId="0" borderId="5" xfId="0" applyNumberFormat="1" applyFill="1" applyBorder="1" applyAlignment="1" applyProtection="1">
      <alignment horizontal="center" vertical="center"/>
      <protection locked="0"/>
    </xf>
    <xf numFmtId="167" fontId="0" fillId="0" borderId="5" xfId="0" applyNumberFormat="1" applyBorder="1" applyAlignment="1" applyProtection="1">
      <alignment horizontal="center" vertical="center"/>
      <protection locked="0"/>
    </xf>
    <xf numFmtId="167" fontId="6" fillId="0" borderId="5" xfId="0" applyNumberFormat="1" applyFont="1" applyFill="1" applyBorder="1" applyAlignment="1" applyProtection="1">
      <alignment horizontal="center" vertical="center"/>
      <protection locked="0"/>
    </xf>
    <xf numFmtId="167" fontId="6" fillId="0" borderId="5" xfId="0" applyNumberFormat="1" applyFont="1" applyBorder="1" applyAlignment="1" applyProtection="1">
      <alignment horizontal="center" vertical="center"/>
      <protection locked="0"/>
    </xf>
    <xf numFmtId="167" fontId="0" fillId="0" borderId="5" xfId="0" applyNumberFormat="1" applyFont="1" applyFill="1" applyBorder="1" applyAlignment="1" applyProtection="1">
      <alignment horizontal="center" vertical="center"/>
      <protection locked="0"/>
    </xf>
    <xf numFmtId="167" fontId="0" fillId="0" borderId="5" xfId="0" applyNumberFormat="1" applyFont="1" applyBorder="1" applyAlignment="1" applyProtection="1">
      <alignment horizontal="center" vertical="center"/>
      <protection locked="0"/>
    </xf>
    <xf numFmtId="9" fontId="2" fillId="0" borderId="5" xfId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5" xfId="0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14" fillId="0" borderId="4" xfId="0" applyFont="1" applyBorder="1" applyAlignment="1" applyProtection="1">
      <alignment horizontal="center" vertical="center"/>
      <protection locked="0"/>
    </xf>
    <xf numFmtId="0" fontId="14" fillId="0" borderId="5" xfId="0" applyFont="1" applyBorder="1" applyAlignment="1" applyProtection="1">
      <alignment horizontal="center" vertical="center"/>
      <protection locked="0"/>
    </xf>
    <xf numFmtId="0" fontId="14" fillId="0" borderId="5" xfId="0" applyFont="1" applyBorder="1" applyAlignment="1" applyProtection="1">
      <alignment horizontal="center" vertical="center" wrapText="1"/>
      <protection locked="0"/>
    </xf>
    <xf numFmtId="0" fontId="14" fillId="0" borderId="5" xfId="0" applyFont="1" applyFill="1" applyBorder="1" applyAlignment="1" applyProtection="1">
      <alignment horizontal="center" vertical="center"/>
      <protection locked="0"/>
    </xf>
    <xf numFmtId="0" fontId="14" fillId="0" borderId="6" xfId="0" applyFont="1" applyBorder="1" applyAlignment="1" applyProtection="1">
      <alignment horizontal="center" vertical="center"/>
      <protection locked="0"/>
    </xf>
    <xf numFmtId="0" fontId="14" fillId="0" borderId="11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4" fontId="3" fillId="0" borderId="10" xfId="0" applyNumberFormat="1" applyFont="1" applyBorder="1" applyAlignment="1" applyProtection="1">
      <alignment horizontal="center" vertical="center" wrapText="1"/>
      <protection locked="0"/>
    </xf>
    <xf numFmtId="164" fontId="5" fillId="0" borderId="5" xfId="0" applyNumberFormat="1" applyFont="1" applyBorder="1" applyAlignment="1" applyProtection="1">
      <alignment horizontal="center" vertical="center"/>
      <protection locked="0"/>
    </xf>
    <xf numFmtId="164" fontId="0" fillId="0" borderId="5" xfId="0" applyNumberFormat="1" applyBorder="1" applyAlignment="1" applyProtection="1">
      <alignment horizontal="center" vertical="center"/>
      <protection locked="0"/>
    </xf>
    <xf numFmtId="4" fontId="3" fillId="0" borderId="5" xfId="0" applyNumberFormat="1" applyFont="1" applyFill="1" applyBorder="1" applyAlignment="1" applyProtection="1">
      <alignment horizontal="center" vertical="center"/>
      <protection locked="0"/>
    </xf>
    <xf numFmtId="167" fontId="0" fillId="0" borderId="6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4" fontId="0" fillId="0" borderId="5" xfId="0" applyNumberFormat="1" applyFill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4" fontId="3" fillId="0" borderId="5" xfId="0" applyNumberFormat="1" applyFont="1" applyBorder="1" applyAlignment="1" applyProtection="1">
      <alignment horizontal="center" vertical="center" wrapText="1"/>
      <protection locked="0"/>
    </xf>
    <xf numFmtId="167" fontId="3" fillId="0" borderId="5" xfId="0" applyNumberFormat="1" applyFont="1" applyFill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164" fontId="7" fillId="0" borderId="5" xfId="0" applyNumberFormat="1" applyFont="1" applyBorder="1" applyAlignment="1" applyProtection="1">
      <alignment horizontal="center" vertical="center"/>
      <protection locked="0"/>
    </xf>
    <xf numFmtId="167" fontId="6" fillId="0" borderId="6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167" fontId="14" fillId="0" borderId="5" xfId="0" applyNumberFormat="1" applyFont="1" applyBorder="1" applyAlignment="1" applyProtection="1">
      <alignment horizontal="center" vertical="center"/>
      <protection locked="0"/>
    </xf>
    <xf numFmtId="167" fontId="14" fillId="0" borderId="6" xfId="0" applyNumberFormat="1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9" fillId="0" borderId="5" xfId="0" applyFont="1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10" fillId="0" borderId="5" xfId="0" applyFont="1" applyBorder="1" applyAlignment="1" applyProtection="1">
      <alignment horizontal="center" vertical="center" wrapText="1"/>
      <protection locked="0"/>
    </xf>
    <xf numFmtId="0" fontId="11" fillId="0" borderId="5" xfId="0" applyFont="1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4" fontId="0" fillId="0" borderId="5" xfId="0" applyNumberFormat="1" applyBorder="1" applyAlignment="1" applyProtection="1">
      <alignment horizontal="center" vertical="center" wrapText="1"/>
      <protection locked="0"/>
    </xf>
    <xf numFmtId="4" fontId="2" fillId="0" borderId="5" xfId="0" applyNumberFormat="1" applyFont="1" applyBorder="1" applyAlignment="1" applyProtection="1">
      <alignment horizontal="center" vertical="center" wrapText="1"/>
      <protection locked="0"/>
    </xf>
    <xf numFmtId="0" fontId="10" fillId="0" borderId="5" xfId="0" applyFont="1" applyBorder="1" applyAlignment="1" applyProtection="1">
      <alignment horizontal="center" vertical="center"/>
      <protection locked="0"/>
    </xf>
    <xf numFmtId="0" fontId="12" fillId="0" borderId="5" xfId="0" applyFont="1" applyBorder="1" applyAlignment="1" applyProtection="1">
      <alignment horizontal="center" vertical="center"/>
      <protection locked="0"/>
    </xf>
    <xf numFmtId="164" fontId="2" fillId="0" borderId="5" xfId="0" applyNumberFormat="1" applyFont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wrapText="1"/>
      <protection locked="0"/>
    </xf>
    <xf numFmtId="0" fontId="10" fillId="0" borderId="5" xfId="0" applyFont="1" applyBorder="1" applyAlignment="1" applyProtection="1">
      <alignment horizontal="left" vertical="center" wrapText="1"/>
      <protection locked="0"/>
    </xf>
    <xf numFmtId="0" fontId="11" fillId="0" borderId="5" xfId="0" applyFont="1" applyBorder="1" applyAlignment="1" applyProtection="1">
      <alignment horizontal="left" vertical="center" wrapText="1"/>
      <protection locked="0"/>
    </xf>
    <xf numFmtId="0" fontId="0" fillId="0" borderId="5" xfId="0" applyBorder="1" applyAlignment="1" applyProtection="1">
      <alignment horizontal="left" vertical="center" wrapText="1"/>
      <protection locked="0"/>
    </xf>
    <xf numFmtId="167" fontId="14" fillId="0" borderId="5" xfId="0" applyNumberFormat="1" applyFont="1" applyFill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left" vertical="center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167" fontId="0" fillId="0" borderId="6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167" fontId="3" fillId="0" borderId="6" xfId="0" applyNumberFormat="1" applyFont="1" applyBorder="1" applyAlignment="1" applyProtection="1">
      <alignment horizontal="center" vertical="center"/>
      <protection locked="0"/>
    </xf>
    <xf numFmtId="164" fontId="0" fillId="0" borderId="0" xfId="0" applyNumberFormat="1" applyAlignment="1" applyProtection="1">
      <alignment horizontal="center" vertical="center"/>
      <protection locked="0"/>
    </xf>
    <xf numFmtId="9" fontId="3" fillId="0" borderId="5" xfId="0" applyNumberFormat="1" applyFont="1" applyBorder="1" applyAlignment="1" applyProtection="1">
      <alignment horizontal="center" vertical="center"/>
      <protection locked="0"/>
    </xf>
    <xf numFmtId="164" fontId="0" fillId="0" borderId="5" xfId="0" applyNumberFormat="1" applyFill="1" applyBorder="1" applyAlignment="1" applyProtection="1">
      <alignment horizontal="center" vertical="center"/>
      <protection locked="0"/>
    </xf>
    <xf numFmtId="167" fontId="3" fillId="2" borderId="6" xfId="0" applyNumberFormat="1" applyFont="1" applyFill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164" fontId="0" fillId="0" borderId="8" xfId="0" applyNumberFormat="1" applyBorder="1" applyAlignment="1" applyProtection="1">
      <alignment horizontal="center" vertical="center"/>
      <protection locked="0"/>
    </xf>
    <xf numFmtId="164" fontId="0" fillId="0" borderId="8" xfId="0" applyNumberFormat="1" applyFill="1" applyBorder="1" applyAlignment="1" applyProtection="1">
      <alignment horizontal="center" vertical="center"/>
      <protection locked="0"/>
    </xf>
    <xf numFmtId="167" fontId="0" fillId="0" borderId="8" xfId="0" applyNumberFormat="1" applyFill="1" applyBorder="1" applyAlignment="1" applyProtection="1">
      <alignment horizontal="center" vertical="center"/>
      <protection locked="0"/>
    </xf>
    <xf numFmtId="167" fontId="0" fillId="0" borderId="8" xfId="0" applyNumberFormat="1" applyBorder="1" applyAlignment="1" applyProtection="1">
      <alignment horizontal="center" vertical="center"/>
      <protection locked="0"/>
    </xf>
    <xf numFmtId="167" fontId="13" fillId="0" borderId="9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4" fontId="0" fillId="0" borderId="0" xfId="0" applyNumberFormat="1" applyFill="1" applyBorder="1" applyAlignment="1" applyProtection="1">
      <alignment horizontal="center" vertical="center"/>
      <protection locked="0"/>
    </xf>
    <xf numFmtId="0" fontId="0" fillId="0" borderId="0" xfId="0" applyFill="1" applyProtection="1">
      <protection locked="0"/>
    </xf>
    <xf numFmtId="164" fontId="0" fillId="0" borderId="5" xfId="0" applyNumberFormat="1" applyBorder="1" applyAlignment="1" applyProtection="1">
      <alignment horizontal="center" vertical="center"/>
    </xf>
    <xf numFmtId="4" fontId="3" fillId="0" borderId="5" xfId="0" applyNumberFormat="1" applyFont="1" applyFill="1" applyBorder="1" applyAlignment="1" applyProtection="1">
      <alignment horizontal="center" vertical="center"/>
    </xf>
    <xf numFmtId="4" fontId="0" fillId="0" borderId="5" xfId="0" applyNumberFormat="1" applyBorder="1" applyAlignment="1" applyProtection="1">
      <alignment horizontal="center" vertical="center"/>
    </xf>
    <xf numFmtId="4" fontId="0" fillId="0" borderId="5" xfId="0" applyNumberFormat="1" applyFill="1" applyBorder="1" applyAlignment="1" applyProtection="1">
      <alignment horizontal="center" vertical="center"/>
    </xf>
    <xf numFmtId="4" fontId="6" fillId="0" borderId="5" xfId="0" applyNumberFormat="1" applyFont="1" applyBorder="1" applyAlignment="1" applyProtection="1">
      <alignment horizontal="center" vertical="center"/>
    </xf>
    <xf numFmtId="4" fontId="6" fillId="0" borderId="5" xfId="0" applyNumberFormat="1" applyFont="1" applyFill="1" applyBorder="1" applyAlignment="1" applyProtection="1">
      <alignment horizontal="center" vertical="center"/>
    </xf>
    <xf numFmtId="0" fontId="14" fillId="0" borderId="5" xfId="0" applyFont="1" applyBorder="1" applyAlignment="1" applyProtection="1">
      <alignment horizontal="center" vertical="center"/>
    </xf>
    <xf numFmtId="0" fontId="14" fillId="0" borderId="5" xfId="0" applyFont="1" applyFill="1" applyBorder="1" applyAlignment="1" applyProtection="1">
      <alignment horizontal="center" vertical="center"/>
    </xf>
    <xf numFmtId="165" fontId="0" fillId="0" borderId="5" xfId="0" applyNumberFormat="1" applyBorder="1" applyAlignment="1" applyProtection="1">
      <alignment horizontal="center" vertical="center"/>
    </xf>
    <xf numFmtId="165" fontId="0" fillId="0" borderId="5" xfId="0" applyNumberFormat="1" applyFill="1" applyBorder="1" applyAlignment="1" applyProtection="1">
      <alignment horizontal="center" vertical="center"/>
    </xf>
    <xf numFmtId="166" fontId="0" fillId="0" borderId="5" xfId="0" applyNumberFormat="1" applyBorder="1" applyAlignment="1" applyProtection="1">
      <alignment horizontal="center" vertical="center"/>
    </xf>
    <xf numFmtId="4" fontId="0" fillId="0" borderId="5" xfId="0" applyNumberFormat="1" applyFont="1" applyBorder="1" applyAlignment="1" applyProtection="1">
      <alignment horizontal="center" vertical="center"/>
    </xf>
    <xf numFmtId="0" fontId="2" fillId="0" borderId="0" xfId="0" applyFont="1" applyAlignment="1" applyProtection="1">
      <alignment vertical="center"/>
      <protection locked="0"/>
    </xf>
    <xf numFmtId="0" fontId="2" fillId="0" borderId="5" xfId="0" applyFont="1" applyFill="1" applyBorder="1" applyAlignment="1" applyProtection="1">
      <alignment horizontal="center" vertical="center" wrapText="1"/>
      <protection locked="0"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 applyProtection="1">
      <alignment horizontal="center" vertical="center"/>
      <protection locked="0"/>
    </xf>
    <xf numFmtId="0" fontId="0" fillId="0" borderId="5" xfId="0" applyFont="1" applyBorder="1" applyProtection="1">
      <protection locked="0"/>
    </xf>
    <xf numFmtId="167" fontId="0" fillId="0" borderId="5" xfId="0" applyNumberFormat="1" applyFont="1" applyBorder="1" applyProtection="1">
      <protection locked="0"/>
    </xf>
    <xf numFmtId="164" fontId="0" fillId="0" borderId="5" xfId="0" applyNumberFormat="1" applyFont="1" applyBorder="1" applyAlignment="1" applyProtection="1">
      <alignment horizontal="center" vertical="center"/>
      <protection locked="0"/>
    </xf>
    <xf numFmtId="167" fontId="0" fillId="0" borderId="5" xfId="0" applyNumberFormat="1" applyFont="1" applyFill="1" applyBorder="1" applyProtection="1">
      <protection locked="0"/>
    </xf>
    <xf numFmtId="9" fontId="2" fillId="0" borderId="5" xfId="0" applyNumberFormat="1" applyFont="1" applyBorder="1" applyAlignment="1" applyProtection="1">
      <alignment horizontal="center" vertical="center"/>
      <protection locked="0"/>
    </xf>
    <xf numFmtId="167" fontId="2" fillId="0" borderId="5" xfId="0" applyNumberFormat="1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 applyProtection="1">
      <alignment horizontal="center" vertical="center" wrapText="1"/>
      <protection locked="0"/>
    </xf>
    <xf numFmtId="167" fontId="2" fillId="2" borderId="5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 applyProtection="1">
      <alignment horizontal="center" vertical="center"/>
    </xf>
    <xf numFmtId="0" fontId="0" fillId="0" borderId="5" xfId="0" applyFont="1" applyBorder="1" applyProtection="1"/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5" xfId="0" applyFont="1" applyFill="1" applyBorder="1" applyAlignment="1" applyProtection="1">
      <alignment horizontal="center" vertical="center" wrapText="1"/>
      <protection locked="0"/>
    </xf>
  </cellXfs>
  <cellStyles count="3">
    <cellStyle name="Normal" xfId="0" builtinId="0"/>
    <cellStyle name="Normal 2" xfId="2" xr:uid="{B7B73754-E2AD-4DAA-96D0-20FC7D550138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F221D6-1471-4B33-8D7C-C09FD0651D50}">
  <sheetPr>
    <tabColor rgb="FFFFFF00"/>
  </sheetPr>
  <dimension ref="A1:N158"/>
  <sheetViews>
    <sheetView tabSelected="1" topLeftCell="A63" zoomScale="85" zoomScaleNormal="85" workbookViewId="0">
      <selection activeCell="D75" sqref="D75"/>
    </sheetView>
  </sheetViews>
  <sheetFormatPr defaultColWidth="9" defaultRowHeight="14.4"/>
  <cols>
    <col min="1" max="1" width="3.33203125" style="75" customWidth="1"/>
    <col min="2" max="2" width="52.77734375" style="75" customWidth="1"/>
    <col min="3" max="3" width="51.44140625" style="76" customWidth="1"/>
    <col min="4" max="4" width="16.88671875" style="77" customWidth="1"/>
    <col min="5" max="5" width="18.88671875" style="78" customWidth="1"/>
    <col min="6" max="6" width="18.88671875" style="80" customWidth="1"/>
    <col min="7" max="7" width="17.88671875" style="80" bestFit="1" customWidth="1"/>
    <col min="8" max="8" width="15.77734375" style="78" bestFit="1" customWidth="1"/>
    <col min="9" max="9" width="17.88671875" style="78" bestFit="1" customWidth="1"/>
    <col min="10" max="10" width="15.33203125" style="78" bestFit="1" customWidth="1"/>
    <col min="11" max="11" width="17.88671875" style="78" bestFit="1" customWidth="1"/>
    <col min="12" max="12" width="14.21875" style="78" bestFit="1" customWidth="1"/>
    <col min="13" max="13" width="17.109375" style="78" bestFit="1" customWidth="1"/>
    <col min="14" max="16" width="12" style="78" bestFit="1" customWidth="1"/>
    <col min="17" max="16384" width="9" style="78"/>
  </cols>
  <sheetData>
    <row r="1" spans="1:13" ht="34.200000000000003" customHeight="1">
      <c r="A1" s="107" t="s">
        <v>281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</row>
    <row r="2" spans="1:13" ht="15" thickBot="1">
      <c r="A2" s="109" t="s">
        <v>282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13" s="9" customFormat="1" ht="27.6" customHeight="1">
      <c r="A3" s="114" t="s">
        <v>0</v>
      </c>
      <c r="B3" s="116" t="s">
        <v>1</v>
      </c>
      <c r="C3" s="111" t="s">
        <v>2</v>
      </c>
      <c r="D3" s="111" t="s">
        <v>3</v>
      </c>
      <c r="E3" s="111" t="s">
        <v>4</v>
      </c>
      <c r="F3" s="119" t="s">
        <v>5</v>
      </c>
      <c r="G3" s="111" t="s">
        <v>6</v>
      </c>
      <c r="H3" s="111"/>
      <c r="I3" s="111" t="s">
        <v>7</v>
      </c>
      <c r="J3" s="111"/>
      <c r="K3" s="111" t="s">
        <v>8</v>
      </c>
      <c r="L3" s="111"/>
      <c r="M3" s="112" t="s">
        <v>9</v>
      </c>
    </row>
    <row r="4" spans="1:13" s="9" customFormat="1" ht="33.6" customHeight="1">
      <c r="A4" s="115"/>
      <c r="B4" s="117"/>
      <c r="C4" s="118"/>
      <c r="D4" s="118"/>
      <c r="E4" s="118"/>
      <c r="F4" s="120"/>
      <c r="G4" s="10" t="s">
        <v>10</v>
      </c>
      <c r="H4" s="11" t="s">
        <v>11</v>
      </c>
      <c r="I4" s="11" t="s">
        <v>10</v>
      </c>
      <c r="J4" s="11" t="s">
        <v>11</v>
      </c>
      <c r="K4" s="11" t="s">
        <v>10</v>
      </c>
      <c r="L4" s="11" t="s">
        <v>11</v>
      </c>
      <c r="M4" s="113"/>
    </row>
    <row r="5" spans="1:13" s="9" customFormat="1" ht="16.95" customHeight="1">
      <c r="A5" s="12">
        <v>1</v>
      </c>
      <c r="B5" s="12">
        <v>2</v>
      </c>
      <c r="C5" s="12">
        <v>3</v>
      </c>
      <c r="D5" s="12">
        <v>4</v>
      </c>
      <c r="E5" s="12">
        <v>5</v>
      </c>
      <c r="F5" s="13">
        <v>6</v>
      </c>
      <c r="G5" s="13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</row>
    <row r="6" spans="1:13" s="19" customFormat="1" ht="16.95" customHeight="1">
      <c r="A6" s="14"/>
      <c r="B6" s="15" t="s">
        <v>133</v>
      </c>
      <c r="C6" s="16" t="s">
        <v>134</v>
      </c>
      <c r="D6" s="15"/>
      <c r="E6" s="15"/>
      <c r="F6" s="17"/>
      <c r="G6" s="17"/>
      <c r="H6" s="15"/>
      <c r="I6" s="15"/>
      <c r="J6" s="15"/>
      <c r="K6" s="15"/>
      <c r="L6" s="15"/>
      <c r="M6" s="18"/>
    </row>
    <row r="7" spans="1:13" s="27" customFormat="1" ht="19.8">
      <c r="A7" s="20">
        <v>1</v>
      </c>
      <c r="B7" s="21" t="s">
        <v>278</v>
      </c>
      <c r="C7" s="22" t="s">
        <v>273</v>
      </c>
      <c r="D7" s="23" t="s">
        <v>12</v>
      </c>
      <c r="E7" s="81"/>
      <c r="F7" s="82">
        <v>161.25</v>
      </c>
      <c r="G7" s="2"/>
      <c r="H7" s="3"/>
      <c r="I7" s="3"/>
      <c r="J7" s="3"/>
      <c r="K7" s="3"/>
      <c r="L7" s="3"/>
      <c r="M7" s="26"/>
    </row>
    <row r="8" spans="1:13" s="27" customFormat="1" ht="19.8">
      <c r="A8" s="20"/>
      <c r="B8" s="28" t="s">
        <v>13</v>
      </c>
      <c r="C8" s="29" t="s">
        <v>14</v>
      </c>
      <c r="D8" s="23" t="s">
        <v>12</v>
      </c>
      <c r="E8" s="83">
        <v>1</v>
      </c>
      <c r="F8" s="84">
        <f>F7*E8</f>
        <v>161.25</v>
      </c>
      <c r="G8" s="2"/>
      <c r="H8" s="3"/>
      <c r="I8" s="3"/>
      <c r="J8" s="3">
        <f>ROUND(I8*F8,2)</f>
        <v>0</v>
      </c>
      <c r="K8" s="3"/>
      <c r="L8" s="3"/>
      <c r="M8" s="26">
        <f>L8+J8+H8</f>
        <v>0</v>
      </c>
    </row>
    <row r="9" spans="1:13" s="27" customFormat="1" ht="19.8">
      <c r="A9" s="20">
        <v>2</v>
      </c>
      <c r="B9" s="31" t="s">
        <v>279</v>
      </c>
      <c r="C9" s="32" t="s">
        <v>274</v>
      </c>
      <c r="D9" s="23" t="s">
        <v>12</v>
      </c>
      <c r="E9" s="81"/>
      <c r="F9" s="82">
        <v>8.49</v>
      </c>
      <c r="G9" s="2"/>
      <c r="H9" s="3"/>
      <c r="I9" s="3"/>
      <c r="J9" s="3"/>
      <c r="K9" s="3"/>
      <c r="L9" s="3"/>
      <c r="M9" s="26"/>
    </row>
    <row r="10" spans="1:13" s="27" customFormat="1" ht="19.8">
      <c r="A10" s="20"/>
      <c r="B10" s="28" t="s">
        <v>15</v>
      </c>
      <c r="C10" s="29" t="s">
        <v>16</v>
      </c>
      <c r="D10" s="23" t="s">
        <v>12</v>
      </c>
      <c r="E10" s="83">
        <v>1</v>
      </c>
      <c r="F10" s="84">
        <f>F9*E10</f>
        <v>8.49</v>
      </c>
      <c r="G10" s="2"/>
      <c r="H10" s="3"/>
      <c r="I10" s="3"/>
      <c r="J10" s="3">
        <f>ROUND(I10*F10,2)</f>
        <v>0</v>
      </c>
      <c r="K10" s="3"/>
      <c r="L10" s="3"/>
      <c r="M10" s="26">
        <f>L10+J10+H10</f>
        <v>0</v>
      </c>
    </row>
    <row r="11" spans="1:13" s="27" customFormat="1" ht="28.8">
      <c r="A11" s="20">
        <v>3</v>
      </c>
      <c r="B11" s="31" t="s">
        <v>280</v>
      </c>
      <c r="C11" s="32" t="s">
        <v>275</v>
      </c>
      <c r="D11" s="23" t="s">
        <v>12</v>
      </c>
      <c r="E11" s="81"/>
      <c r="F11" s="82">
        <v>152.97</v>
      </c>
      <c r="G11" s="33"/>
      <c r="H11" s="3"/>
      <c r="I11" s="3"/>
      <c r="J11" s="3"/>
      <c r="K11" s="3"/>
      <c r="L11" s="3"/>
      <c r="M11" s="26"/>
    </row>
    <row r="12" spans="1:13" s="27" customFormat="1" ht="19.8">
      <c r="A12" s="20"/>
      <c r="B12" s="28" t="s">
        <v>13</v>
      </c>
      <c r="C12" s="29" t="s">
        <v>14</v>
      </c>
      <c r="D12" s="23" t="s">
        <v>12</v>
      </c>
      <c r="E12" s="83">
        <v>1</v>
      </c>
      <c r="F12" s="84">
        <f>F11*E12</f>
        <v>152.97</v>
      </c>
      <c r="G12" s="2"/>
      <c r="H12" s="3"/>
      <c r="I12" s="3"/>
      <c r="J12" s="3">
        <f>ROUND(I12*F12,2)</f>
        <v>0</v>
      </c>
      <c r="K12" s="3"/>
      <c r="L12" s="3"/>
      <c r="M12" s="26">
        <f>L12+J12+H12</f>
        <v>0</v>
      </c>
    </row>
    <row r="13" spans="1:13" s="27" customFormat="1" ht="19.8">
      <c r="A13" s="20">
        <v>4</v>
      </c>
      <c r="B13" s="31" t="s">
        <v>277</v>
      </c>
      <c r="C13" s="32" t="s">
        <v>276</v>
      </c>
      <c r="D13" s="23" t="s">
        <v>12</v>
      </c>
      <c r="E13" s="81"/>
      <c r="F13" s="82">
        <v>8.0500000000000007</v>
      </c>
      <c r="G13" s="2"/>
      <c r="H13" s="3"/>
      <c r="I13" s="3"/>
      <c r="J13" s="3"/>
      <c r="K13" s="3"/>
      <c r="L13" s="3"/>
      <c r="M13" s="26"/>
    </row>
    <row r="14" spans="1:13" s="39" customFormat="1" ht="21" customHeight="1">
      <c r="A14" s="34"/>
      <c r="B14" s="35" t="s">
        <v>15</v>
      </c>
      <c r="C14" s="36" t="s">
        <v>16</v>
      </c>
      <c r="D14" s="37" t="s">
        <v>12</v>
      </c>
      <c r="E14" s="85">
        <v>1</v>
      </c>
      <c r="F14" s="86">
        <f>F13*E14</f>
        <v>8.0500000000000007</v>
      </c>
      <c r="G14" s="4"/>
      <c r="H14" s="5"/>
      <c r="I14" s="5"/>
      <c r="J14" s="5">
        <f>ROUND(I14*F14,2)</f>
        <v>0</v>
      </c>
      <c r="K14" s="3"/>
      <c r="L14" s="3"/>
      <c r="M14" s="38">
        <f>L14+J14+H14</f>
        <v>0</v>
      </c>
    </row>
    <row r="15" spans="1:13" s="27" customFormat="1" ht="19.8">
      <c r="A15" s="20"/>
      <c r="B15" s="31" t="s">
        <v>262</v>
      </c>
      <c r="C15" s="32" t="s">
        <v>263</v>
      </c>
      <c r="D15" s="23" t="s">
        <v>12</v>
      </c>
      <c r="E15" s="81"/>
      <c r="F15" s="82">
        <v>230.1</v>
      </c>
      <c r="G15" s="33"/>
      <c r="H15" s="3"/>
      <c r="I15" s="3"/>
      <c r="J15" s="3"/>
      <c r="K15" s="3"/>
      <c r="L15" s="3">
        <f>K15*F15</f>
        <v>0</v>
      </c>
      <c r="M15" s="38">
        <f t="shared" ref="M15:M16" si="0">L15+J15+H15</f>
        <v>0</v>
      </c>
    </row>
    <row r="16" spans="1:13" s="27" customFormat="1" ht="19.8">
      <c r="A16" s="20"/>
      <c r="B16" s="31" t="s">
        <v>173</v>
      </c>
      <c r="C16" s="32" t="s">
        <v>174</v>
      </c>
      <c r="D16" s="23" t="s">
        <v>12</v>
      </c>
      <c r="E16" s="81"/>
      <c r="F16" s="82">
        <v>100.66</v>
      </c>
      <c r="G16" s="33"/>
      <c r="H16" s="3"/>
      <c r="I16" s="3"/>
      <c r="J16" s="5">
        <f>ROUND(I16*F16,2)</f>
        <v>0</v>
      </c>
      <c r="K16" s="3"/>
      <c r="L16" s="3"/>
      <c r="M16" s="38">
        <f t="shared" si="0"/>
        <v>0</v>
      </c>
    </row>
    <row r="17" spans="1:13" s="19" customFormat="1" ht="16.95" customHeight="1">
      <c r="A17" s="14"/>
      <c r="B17" s="15" t="s">
        <v>135</v>
      </c>
      <c r="C17" s="16" t="s">
        <v>136</v>
      </c>
      <c r="D17" s="15"/>
      <c r="E17" s="87"/>
      <c r="F17" s="88"/>
      <c r="G17" s="4"/>
      <c r="H17" s="40"/>
      <c r="I17" s="40"/>
      <c r="J17" s="40"/>
      <c r="K17" s="40"/>
      <c r="L17" s="40"/>
      <c r="M17" s="41"/>
    </row>
    <row r="18" spans="1:13" s="27" customFormat="1" ht="34.950000000000003" customHeight="1">
      <c r="A18" s="20">
        <v>5</v>
      </c>
      <c r="B18" s="42" t="s">
        <v>17</v>
      </c>
      <c r="C18" s="43" t="s">
        <v>125</v>
      </c>
      <c r="D18" s="23" t="s">
        <v>12</v>
      </c>
      <c r="E18" s="83"/>
      <c r="F18" s="82">
        <v>5.36</v>
      </c>
      <c r="G18" s="2"/>
      <c r="H18" s="3"/>
      <c r="I18" s="3"/>
      <c r="J18" s="3"/>
      <c r="K18" s="3"/>
      <c r="L18" s="3"/>
      <c r="M18" s="26"/>
    </row>
    <row r="19" spans="1:13" s="27" customFormat="1" ht="33.6" customHeight="1">
      <c r="A19" s="44"/>
      <c r="B19" s="45" t="s">
        <v>18</v>
      </c>
      <c r="C19" s="46" t="s">
        <v>19</v>
      </c>
      <c r="D19" s="23" t="s">
        <v>12</v>
      </c>
      <c r="E19" s="83">
        <v>1</v>
      </c>
      <c r="F19" s="86">
        <f>E19*F18</f>
        <v>5.36</v>
      </c>
      <c r="G19" s="2"/>
      <c r="H19" s="3"/>
      <c r="I19" s="3"/>
      <c r="J19" s="3">
        <f>ROUND(I19*F19,2)</f>
        <v>0</v>
      </c>
      <c r="K19" s="3"/>
      <c r="L19" s="3"/>
      <c r="M19" s="26">
        <f t="shared" ref="M19:M24" si="1">L19+J19+H19</f>
        <v>0</v>
      </c>
    </row>
    <row r="20" spans="1:13" s="27" customFormat="1" ht="19.95" customHeight="1">
      <c r="A20" s="20"/>
      <c r="B20" s="29" t="s">
        <v>20</v>
      </c>
      <c r="C20" s="29" t="s">
        <v>21</v>
      </c>
      <c r="D20" s="23" t="s">
        <v>12</v>
      </c>
      <c r="E20" s="89">
        <v>1.0149999999999999</v>
      </c>
      <c r="F20" s="84">
        <f>F18*E20</f>
        <v>5.4403999999999995</v>
      </c>
      <c r="G20" s="2"/>
      <c r="H20" s="3">
        <f>F20*G20</f>
        <v>0</v>
      </c>
      <c r="I20" s="3"/>
      <c r="J20" s="3"/>
      <c r="K20" s="3"/>
      <c r="L20" s="3"/>
      <c r="M20" s="26">
        <f t="shared" si="1"/>
        <v>0</v>
      </c>
    </row>
    <row r="21" spans="1:13" s="27" customFormat="1" ht="19.95" customHeight="1">
      <c r="A21" s="20"/>
      <c r="B21" s="47" t="s">
        <v>22</v>
      </c>
      <c r="C21" s="48" t="s">
        <v>23</v>
      </c>
      <c r="D21" s="49" t="s">
        <v>24</v>
      </c>
      <c r="E21" s="83">
        <v>8.6459999999999995E-2</v>
      </c>
      <c r="F21" s="90">
        <f>ROUND(E21*1.03,3)</f>
        <v>8.8999999999999996E-2</v>
      </c>
      <c r="G21" s="2"/>
      <c r="H21" s="3">
        <f>F21*G21</f>
        <v>0</v>
      </c>
      <c r="I21" s="3"/>
      <c r="J21" s="3"/>
      <c r="K21" s="3"/>
      <c r="L21" s="3"/>
      <c r="M21" s="26">
        <f t="shared" si="1"/>
        <v>0</v>
      </c>
    </row>
    <row r="22" spans="1:13" s="27" customFormat="1" ht="19.95" customHeight="1">
      <c r="A22" s="20"/>
      <c r="B22" s="47" t="s">
        <v>25</v>
      </c>
      <c r="C22" s="48" t="s">
        <v>26</v>
      </c>
      <c r="D22" s="49" t="s">
        <v>24</v>
      </c>
      <c r="E22" s="83">
        <v>0.29791000000000001</v>
      </c>
      <c r="F22" s="90">
        <f>ROUND(E22*1.03,3)</f>
        <v>0.307</v>
      </c>
      <c r="G22" s="2"/>
      <c r="H22" s="3">
        <f>F22*G22</f>
        <v>0</v>
      </c>
      <c r="I22" s="3"/>
      <c r="J22" s="3"/>
      <c r="K22" s="3"/>
      <c r="L22" s="3"/>
      <c r="M22" s="26">
        <f t="shared" si="1"/>
        <v>0</v>
      </c>
    </row>
    <row r="23" spans="1:13" s="27" customFormat="1" ht="19.95" customHeight="1">
      <c r="A23" s="20"/>
      <c r="B23" s="50" t="s">
        <v>27</v>
      </c>
      <c r="C23" s="29" t="s">
        <v>28</v>
      </c>
      <c r="D23" s="23" t="s">
        <v>12</v>
      </c>
      <c r="E23" s="89">
        <v>1</v>
      </c>
      <c r="F23" s="84">
        <f>F18*E23</f>
        <v>5.36</v>
      </c>
      <c r="G23" s="2"/>
      <c r="H23" s="3">
        <f>F23*G23</f>
        <v>0</v>
      </c>
      <c r="I23" s="3"/>
      <c r="J23" s="3"/>
      <c r="K23" s="3"/>
      <c r="L23" s="3"/>
      <c r="M23" s="26">
        <f t="shared" si="1"/>
        <v>0</v>
      </c>
    </row>
    <row r="24" spans="1:13" s="27" customFormat="1" ht="19.95" customHeight="1">
      <c r="A24" s="20"/>
      <c r="B24" s="51" t="s">
        <v>29</v>
      </c>
      <c r="C24" s="29" t="s">
        <v>30</v>
      </c>
      <c r="D24" s="23" t="s">
        <v>12</v>
      </c>
      <c r="E24" s="83">
        <v>1</v>
      </c>
      <c r="F24" s="84">
        <f>F18*E24</f>
        <v>5.36</v>
      </c>
      <c r="G24" s="2"/>
      <c r="H24" s="3">
        <f>F24*G24</f>
        <v>0</v>
      </c>
      <c r="I24" s="3"/>
      <c r="J24" s="3"/>
      <c r="K24" s="3"/>
      <c r="L24" s="3"/>
      <c r="M24" s="26">
        <f t="shared" si="1"/>
        <v>0</v>
      </c>
    </row>
    <row r="25" spans="1:13" s="27" customFormat="1" ht="29.4" customHeight="1">
      <c r="A25" s="20">
        <v>6</v>
      </c>
      <c r="B25" s="31" t="s">
        <v>31</v>
      </c>
      <c r="C25" s="32" t="s">
        <v>32</v>
      </c>
      <c r="D25" s="23" t="s">
        <v>12</v>
      </c>
      <c r="E25" s="81"/>
      <c r="F25" s="82">
        <v>40.26</v>
      </c>
      <c r="G25" s="2"/>
      <c r="H25" s="3"/>
      <c r="I25" s="3"/>
      <c r="J25" s="3"/>
      <c r="K25" s="3"/>
      <c r="L25" s="3"/>
      <c r="M25" s="26"/>
    </row>
    <row r="26" spans="1:13" s="27" customFormat="1" ht="19.95" customHeight="1">
      <c r="A26" s="20"/>
      <c r="B26" s="28" t="s">
        <v>33</v>
      </c>
      <c r="C26" s="29" t="s">
        <v>34</v>
      </c>
      <c r="D26" s="23" t="s">
        <v>12</v>
      </c>
      <c r="E26" s="83">
        <v>1.22</v>
      </c>
      <c r="F26" s="84">
        <f>F25*E26</f>
        <v>49.117199999999997</v>
      </c>
      <c r="G26" s="2"/>
      <c r="H26" s="3">
        <f>F26*G26</f>
        <v>0</v>
      </c>
      <c r="I26" s="3"/>
      <c r="J26" s="5">
        <f>ROUND(I26*F26,2)</f>
        <v>0</v>
      </c>
      <c r="K26" s="3"/>
      <c r="L26" s="3"/>
      <c r="M26" s="26">
        <f>L26+J26+H26</f>
        <v>0</v>
      </c>
    </row>
    <row r="27" spans="1:13" s="27" customFormat="1" ht="33.6" customHeight="1">
      <c r="A27" s="20">
        <v>7</v>
      </c>
      <c r="B27" s="31" t="s">
        <v>35</v>
      </c>
      <c r="C27" s="43" t="s">
        <v>36</v>
      </c>
      <c r="D27" s="23" t="s">
        <v>12</v>
      </c>
      <c r="E27" s="83"/>
      <c r="F27" s="82">
        <v>0.7</v>
      </c>
      <c r="G27" s="2"/>
      <c r="H27" s="3"/>
      <c r="I27" s="3"/>
      <c r="J27" s="3"/>
      <c r="K27" s="3"/>
      <c r="L27" s="3"/>
      <c r="M27" s="26"/>
    </row>
    <row r="28" spans="1:13" s="27" customFormat="1" ht="33.6" customHeight="1">
      <c r="A28" s="44"/>
      <c r="B28" s="45" t="s">
        <v>15</v>
      </c>
      <c r="C28" s="46" t="s">
        <v>16</v>
      </c>
      <c r="D28" s="23" t="s">
        <v>12</v>
      </c>
      <c r="E28" s="83">
        <v>1</v>
      </c>
      <c r="F28" s="86">
        <f>E28*F27</f>
        <v>0.7</v>
      </c>
      <c r="G28" s="2"/>
      <c r="H28" s="3"/>
      <c r="I28" s="3"/>
      <c r="J28" s="3">
        <f>ROUND(I28*F28,2)</f>
        <v>0</v>
      </c>
      <c r="K28" s="3"/>
      <c r="L28" s="3"/>
      <c r="M28" s="26">
        <f t="shared" ref="M28:M29" si="2">L28+J28+H28</f>
        <v>0</v>
      </c>
    </row>
    <row r="29" spans="1:13" s="27" customFormat="1" ht="19.95" customHeight="1">
      <c r="A29" s="20"/>
      <c r="B29" s="47" t="s">
        <v>37</v>
      </c>
      <c r="C29" s="29" t="s">
        <v>38</v>
      </c>
      <c r="D29" s="23" t="s">
        <v>12</v>
      </c>
      <c r="E29" s="83">
        <v>1.02</v>
      </c>
      <c r="F29" s="84">
        <f>F27*E29</f>
        <v>0.71399999999999997</v>
      </c>
      <c r="G29" s="2"/>
      <c r="H29" s="3">
        <f>F29*G29</f>
        <v>0</v>
      </c>
      <c r="I29" s="3"/>
      <c r="J29" s="3"/>
      <c r="K29" s="3"/>
      <c r="L29" s="3"/>
      <c r="M29" s="26">
        <f t="shared" si="2"/>
        <v>0</v>
      </c>
    </row>
    <row r="30" spans="1:13" s="27" customFormat="1" ht="49.2" customHeight="1">
      <c r="A30" s="20">
        <v>8</v>
      </c>
      <c r="B30" s="31" t="s">
        <v>126</v>
      </c>
      <c r="C30" s="43" t="s">
        <v>127</v>
      </c>
      <c r="D30" s="23" t="s">
        <v>12</v>
      </c>
      <c r="E30" s="83"/>
      <c r="F30" s="82" t="s">
        <v>179</v>
      </c>
      <c r="G30" s="2"/>
      <c r="H30" s="3"/>
      <c r="I30" s="3"/>
      <c r="J30" s="3"/>
      <c r="K30" s="3"/>
      <c r="L30" s="3"/>
      <c r="M30" s="26"/>
    </row>
    <row r="31" spans="1:13" s="27" customFormat="1" ht="22.95" customHeight="1">
      <c r="A31" s="20"/>
      <c r="B31" s="45" t="s">
        <v>39</v>
      </c>
      <c r="C31" s="46" t="s">
        <v>40</v>
      </c>
      <c r="D31" s="52" t="s">
        <v>41</v>
      </c>
      <c r="E31" s="86">
        <f>F30/0.25</f>
        <v>107.6</v>
      </c>
      <c r="F31" s="82"/>
      <c r="G31" s="2"/>
      <c r="H31" s="3"/>
      <c r="I31" s="3"/>
      <c r="J31" s="3">
        <f>I31*E31</f>
        <v>0</v>
      </c>
      <c r="K31" s="3"/>
      <c r="L31" s="3"/>
      <c r="M31" s="26">
        <f t="shared" ref="M31:M37" si="3">L31+J31+H31</f>
        <v>0</v>
      </c>
    </row>
    <row r="32" spans="1:13" s="27" customFormat="1" ht="20.399999999999999" customHeight="1">
      <c r="A32" s="20"/>
      <c r="B32" s="29" t="s">
        <v>20</v>
      </c>
      <c r="C32" s="29" t="s">
        <v>21</v>
      </c>
      <c r="D32" s="23" t="s">
        <v>12</v>
      </c>
      <c r="E32" s="89">
        <v>1.0149999999999999</v>
      </c>
      <c r="F32" s="84">
        <f>E32*F30</f>
        <v>27.303499999999996</v>
      </c>
      <c r="G32" s="2"/>
      <c r="H32" s="3">
        <f>G32*F32</f>
        <v>0</v>
      </c>
      <c r="I32" s="3"/>
      <c r="J32" s="3"/>
      <c r="K32" s="3"/>
      <c r="L32" s="3"/>
      <c r="M32" s="26">
        <f t="shared" si="3"/>
        <v>0</v>
      </c>
    </row>
    <row r="33" spans="1:13" s="27" customFormat="1" ht="19.95" customHeight="1">
      <c r="A33" s="20"/>
      <c r="B33" s="47" t="s">
        <v>22</v>
      </c>
      <c r="C33" s="48" t="s">
        <v>23</v>
      </c>
      <c r="D33" s="49" t="s">
        <v>24</v>
      </c>
      <c r="E33" s="83">
        <v>6.0999999999999999E-2</v>
      </c>
      <c r="F33" s="90">
        <f>ROUND(E33*1.03,3)</f>
        <v>6.3E-2</v>
      </c>
      <c r="G33" s="2"/>
      <c r="H33" s="3">
        <f>F33*G33</f>
        <v>0</v>
      </c>
      <c r="I33" s="3"/>
      <c r="J33" s="3"/>
      <c r="K33" s="3"/>
      <c r="L33" s="3"/>
      <c r="M33" s="26">
        <f t="shared" si="3"/>
        <v>0</v>
      </c>
    </row>
    <row r="34" spans="1:13" s="27" customFormat="1" ht="19.95" customHeight="1">
      <c r="A34" s="20"/>
      <c r="B34" s="48" t="s">
        <v>42</v>
      </c>
      <c r="C34" s="48" t="s">
        <v>43</v>
      </c>
      <c r="D34" s="49" t="s">
        <v>24</v>
      </c>
      <c r="E34" s="83">
        <v>0.10199999999999999</v>
      </c>
      <c r="F34" s="90">
        <f>ROUND(E34*1.03,3)</f>
        <v>0.105</v>
      </c>
      <c r="G34" s="2"/>
      <c r="H34" s="3">
        <f>F34*G34</f>
        <v>0</v>
      </c>
      <c r="I34" s="3"/>
      <c r="J34" s="3"/>
      <c r="K34" s="3"/>
      <c r="L34" s="3"/>
      <c r="M34" s="26">
        <f t="shared" si="3"/>
        <v>0</v>
      </c>
    </row>
    <row r="35" spans="1:13" s="27" customFormat="1" ht="19.95" customHeight="1">
      <c r="A35" s="20"/>
      <c r="B35" s="48" t="s">
        <v>44</v>
      </c>
      <c r="C35" s="48" t="s">
        <v>45</v>
      </c>
      <c r="D35" s="49" t="s">
        <v>24</v>
      </c>
      <c r="E35" s="83">
        <v>3.12</v>
      </c>
      <c r="F35" s="90">
        <f>ROUND(E35*1.03,3)</f>
        <v>3.214</v>
      </c>
      <c r="G35" s="2"/>
      <c r="H35" s="3">
        <f>G35*F35</f>
        <v>0</v>
      </c>
      <c r="I35" s="3"/>
      <c r="J35" s="3"/>
      <c r="K35" s="3"/>
      <c r="L35" s="3"/>
      <c r="M35" s="26">
        <f t="shared" si="3"/>
        <v>0</v>
      </c>
    </row>
    <row r="36" spans="1:13" s="27" customFormat="1" ht="19.95" customHeight="1">
      <c r="A36" s="20"/>
      <c r="B36" s="53" t="s">
        <v>46</v>
      </c>
      <c r="C36" s="29" t="s">
        <v>47</v>
      </c>
      <c r="D36" s="23" t="s">
        <v>12</v>
      </c>
      <c r="E36" s="83">
        <v>1</v>
      </c>
      <c r="F36" s="90">
        <f>F30*E36</f>
        <v>26.9</v>
      </c>
      <c r="G36" s="2"/>
      <c r="H36" s="3">
        <f>G36*F36</f>
        <v>0</v>
      </c>
      <c r="I36" s="3"/>
      <c r="J36" s="3"/>
      <c r="K36" s="3"/>
      <c r="L36" s="3"/>
      <c r="M36" s="26">
        <f t="shared" si="3"/>
        <v>0</v>
      </c>
    </row>
    <row r="37" spans="1:13" s="27" customFormat="1" ht="19.95" customHeight="1">
      <c r="A37" s="20"/>
      <c r="B37" s="51" t="s">
        <v>29</v>
      </c>
      <c r="C37" s="29" t="s">
        <v>30</v>
      </c>
      <c r="D37" s="23" t="s">
        <v>12</v>
      </c>
      <c r="E37" s="83">
        <v>1</v>
      </c>
      <c r="F37" s="84">
        <f>F30*E37</f>
        <v>26.9</v>
      </c>
      <c r="G37" s="2"/>
      <c r="H37" s="3">
        <f>G37*F37</f>
        <v>0</v>
      </c>
      <c r="I37" s="3"/>
      <c r="J37" s="3"/>
      <c r="K37" s="3"/>
      <c r="L37" s="3"/>
      <c r="M37" s="26">
        <f t="shared" si="3"/>
        <v>0</v>
      </c>
    </row>
    <row r="38" spans="1:13" s="27" customFormat="1" ht="49.95" customHeight="1">
      <c r="A38" s="20">
        <v>9</v>
      </c>
      <c r="B38" s="42" t="s">
        <v>48</v>
      </c>
      <c r="C38" s="43" t="s">
        <v>49</v>
      </c>
      <c r="D38" s="23" t="s">
        <v>12</v>
      </c>
      <c r="E38" s="83"/>
      <c r="F38" s="82">
        <v>1.9</v>
      </c>
      <c r="G38" s="2"/>
      <c r="H38" s="3"/>
      <c r="I38" s="3"/>
      <c r="J38" s="3"/>
      <c r="K38" s="3"/>
      <c r="L38" s="3"/>
      <c r="M38" s="3"/>
    </row>
    <row r="39" spans="1:13" s="27" customFormat="1" ht="22.95" customHeight="1">
      <c r="A39" s="20"/>
      <c r="B39" s="45" t="s">
        <v>50</v>
      </c>
      <c r="C39" s="46" t="s">
        <v>51</v>
      </c>
      <c r="D39" s="23" t="s">
        <v>12</v>
      </c>
      <c r="E39" s="85">
        <v>1</v>
      </c>
      <c r="F39" s="82">
        <f>E39*F38</f>
        <v>1.9</v>
      </c>
      <c r="G39" s="2"/>
      <c r="H39" s="3"/>
      <c r="I39" s="3"/>
      <c r="J39" s="3">
        <f>I39*F39</f>
        <v>0</v>
      </c>
      <c r="K39" s="3"/>
      <c r="L39" s="3"/>
      <c r="M39" s="26">
        <f t="shared" ref="M39:M44" si="4">L39+J39+H39</f>
        <v>0</v>
      </c>
    </row>
    <row r="40" spans="1:13" s="27" customFormat="1" ht="19.95" customHeight="1">
      <c r="A40" s="20"/>
      <c r="B40" s="29" t="s">
        <v>20</v>
      </c>
      <c r="C40" s="29" t="s">
        <v>21</v>
      </c>
      <c r="D40" s="23" t="s">
        <v>12</v>
      </c>
      <c r="E40" s="89">
        <v>1.0149999999999999</v>
      </c>
      <c r="F40" s="84">
        <f>E40*F38</f>
        <v>1.9284999999999997</v>
      </c>
      <c r="G40" s="2"/>
      <c r="H40" s="3">
        <f>G40*F40</f>
        <v>0</v>
      </c>
      <c r="I40" s="3"/>
      <c r="J40" s="3"/>
      <c r="K40" s="3"/>
      <c r="L40" s="3"/>
      <c r="M40" s="26">
        <f t="shared" si="4"/>
        <v>0</v>
      </c>
    </row>
    <row r="41" spans="1:13" s="27" customFormat="1" ht="19.95" customHeight="1">
      <c r="A41" s="20"/>
      <c r="B41" s="47" t="s">
        <v>22</v>
      </c>
      <c r="C41" s="48" t="s">
        <v>23</v>
      </c>
      <c r="D41" s="49" t="s">
        <v>24</v>
      </c>
      <c r="E41" s="83">
        <v>0.14899999999999999</v>
      </c>
      <c r="F41" s="90">
        <f>ROUND(E41*1.03,3)</f>
        <v>0.153</v>
      </c>
      <c r="G41" s="2"/>
      <c r="H41" s="3">
        <f>F41*G41</f>
        <v>0</v>
      </c>
      <c r="I41" s="3"/>
      <c r="J41" s="3"/>
      <c r="K41" s="3"/>
      <c r="L41" s="3"/>
      <c r="M41" s="26">
        <f t="shared" si="4"/>
        <v>0</v>
      </c>
    </row>
    <row r="42" spans="1:13" s="27" customFormat="1" ht="19.95" customHeight="1">
      <c r="A42" s="20"/>
      <c r="B42" s="48" t="s">
        <v>25</v>
      </c>
      <c r="C42" s="48" t="s">
        <v>52</v>
      </c>
      <c r="D42" s="49" t="s">
        <v>24</v>
      </c>
      <c r="E42" s="83">
        <v>0.67200000000000004</v>
      </c>
      <c r="F42" s="90">
        <f>ROUND(E42*1.03,3)</f>
        <v>0.69199999999999995</v>
      </c>
      <c r="G42" s="2"/>
      <c r="H42" s="3">
        <f>F42*G42</f>
        <v>0</v>
      </c>
      <c r="I42" s="3"/>
      <c r="J42" s="3"/>
      <c r="K42" s="3"/>
      <c r="L42" s="3"/>
      <c r="M42" s="26">
        <f t="shared" si="4"/>
        <v>0</v>
      </c>
    </row>
    <row r="43" spans="1:13" s="27" customFormat="1" ht="20.399999999999999" customHeight="1">
      <c r="A43" s="20"/>
      <c r="B43" s="29" t="s">
        <v>53</v>
      </c>
      <c r="C43" s="29" t="s">
        <v>54</v>
      </c>
      <c r="D43" s="23" t="s">
        <v>12</v>
      </c>
      <c r="E43" s="83">
        <v>1</v>
      </c>
      <c r="F43" s="90">
        <f>F38*E43</f>
        <v>1.9</v>
      </c>
      <c r="G43" s="2"/>
      <c r="H43" s="3">
        <f>G43*F43</f>
        <v>0</v>
      </c>
      <c r="I43" s="3"/>
      <c r="J43" s="3"/>
      <c r="K43" s="3"/>
      <c r="L43" s="3"/>
      <c r="M43" s="26">
        <f t="shared" si="4"/>
        <v>0</v>
      </c>
    </row>
    <row r="44" spans="1:13" s="27" customFormat="1" ht="19.95" customHeight="1">
      <c r="A44" s="20"/>
      <c r="B44" s="51" t="s">
        <v>29</v>
      </c>
      <c r="C44" s="29" t="s">
        <v>30</v>
      </c>
      <c r="D44" s="23" t="s">
        <v>12</v>
      </c>
      <c r="E44" s="83">
        <v>1</v>
      </c>
      <c r="F44" s="84">
        <f>F38*E44</f>
        <v>1.9</v>
      </c>
      <c r="G44" s="2"/>
      <c r="H44" s="3">
        <f>G44*F44</f>
        <v>0</v>
      </c>
      <c r="I44" s="3"/>
      <c r="J44" s="3"/>
      <c r="K44" s="3"/>
      <c r="L44" s="3"/>
      <c r="M44" s="26">
        <f t="shared" si="4"/>
        <v>0</v>
      </c>
    </row>
    <row r="45" spans="1:13" s="27" customFormat="1" ht="49.95" customHeight="1">
      <c r="A45" s="20">
        <v>10</v>
      </c>
      <c r="B45" s="42" t="s">
        <v>55</v>
      </c>
      <c r="C45" s="43" t="s">
        <v>128</v>
      </c>
      <c r="D45" s="23" t="s">
        <v>12</v>
      </c>
      <c r="E45" s="83"/>
      <c r="F45" s="82">
        <v>10.6</v>
      </c>
      <c r="G45" s="2"/>
      <c r="H45" s="3"/>
      <c r="I45" s="3"/>
      <c r="J45" s="3"/>
      <c r="K45" s="3"/>
      <c r="L45" s="3"/>
      <c r="M45" s="3"/>
    </row>
    <row r="46" spans="1:13" s="27" customFormat="1" ht="22.95" customHeight="1">
      <c r="A46" s="20"/>
      <c r="B46" s="45" t="s">
        <v>56</v>
      </c>
      <c r="C46" s="46" t="s">
        <v>57</v>
      </c>
      <c r="D46" s="23" t="s">
        <v>12</v>
      </c>
      <c r="E46" s="85">
        <v>1</v>
      </c>
      <c r="F46" s="86">
        <f>E46*F45</f>
        <v>10.6</v>
      </c>
      <c r="G46" s="2"/>
      <c r="H46" s="3"/>
      <c r="I46" s="3"/>
      <c r="J46" s="3">
        <f>I46*F46</f>
        <v>0</v>
      </c>
      <c r="K46" s="3"/>
      <c r="L46" s="3"/>
      <c r="M46" s="26">
        <f t="shared" ref="M46:M52" si="5">L46+J46+H46</f>
        <v>0</v>
      </c>
    </row>
    <row r="47" spans="1:13" s="27" customFormat="1" ht="19.95" customHeight="1">
      <c r="A47" s="20"/>
      <c r="B47" s="29" t="s">
        <v>20</v>
      </c>
      <c r="C47" s="29" t="s">
        <v>21</v>
      </c>
      <c r="D47" s="23" t="s">
        <v>12</v>
      </c>
      <c r="E47" s="89">
        <v>1.0149999999999999</v>
      </c>
      <c r="F47" s="84">
        <f>E47*F45</f>
        <v>10.758999999999999</v>
      </c>
      <c r="G47" s="2"/>
      <c r="H47" s="3">
        <f>G47*F47</f>
        <v>0</v>
      </c>
      <c r="I47" s="3"/>
      <c r="J47" s="3"/>
      <c r="K47" s="3"/>
      <c r="L47" s="3"/>
      <c r="M47" s="26">
        <f t="shared" si="5"/>
        <v>0</v>
      </c>
    </row>
    <row r="48" spans="1:13" s="27" customFormat="1" ht="19.95" customHeight="1">
      <c r="A48" s="20"/>
      <c r="B48" s="47" t="s">
        <v>22</v>
      </c>
      <c r="C48" s="48" t="s">
        <v>23</v>
      </c>
      <c r="D48" s="49" t="s">
        <v>24</v>
      </c>
      <c r="E48" s="83">
        <v>2.496E-2</v>
      </c>
      <c r="F48" s="90">
        <f>ROUND(E48*1.03,3)</f>
        <v>2.5999999999999999E-2</v>
      </c>
      <c r="G48" s="2"/>
      <c r="H48" s="3">
        <f>F48*G48</f>
        <v>0</v>
      </c>
      <c r="I48" s="3"/>
      <c r="J48" s="3"/>
      <c r="K48" s="3"/>
      <c r="L48" s="3"/>
      <c r="M48" s="26">
        <f t="shared" si="5"/>
        <v>0</v>
      </c>
    </row>
    <row r="49" spans="1:13" s="27" customFormat="1" ht="19.95" customHeight="1">
      <c r="A49" s="20"/>
      <c r="B49" s="48" t="s">
        <v>58</v>
      </c>
      <c r="C49" s="48" t="s">
        <v>59</v>
      </c>
      <c r="D49" s="49" t="s">
        <v>24</v>
      </c>
      <c r="E49" s="83">
        <v>4.172E-2</v>
      </c>
      <c r="F49" s="90">
        <f>ROUND(E49*1.03,3)</f>
        <v>4.2999999999999997E-2</v>
      </c>
      <c r="G49" s="2"/>
      <c r="H49" s="3">
        <f>F49*G49</f>
        <v>0</v>
      </c>
      <c r="I49" s="3"/>
      <c r="J49" s="3"/>
      <c r="K49" s="3"/>
      <c r="L49" s="3"/>
      <c r="M49" s="26">
        <f t="shared" si="5"/>
        <v>0</v>
      </c>
    </row>
    <row r="50" spans="1:13" s="27" customFormat="1" ht="19.95" customHeight="1">
      <c r="A50" s="20"/>
      <c r="B50" s="48" t="s">
        <v>44</v>
      </c>
      <c r="C50" s="48" t="s">
        <v>45</v>
      </c>
      <c r="D50" s="49" t="s">
        <v>24</v>
      </c>
      <c r="E50" s="83">
        <v>1.2760400000000001</v>
      </c>
      <c r="F50" s="90">
        <f>ROUND(E50*1.03,3)</f>
        <v>1.3140000000000001</v>
      </c>
      <c r="G50" s="2"/>
      <c r="H50" s="3">
        <f>G50*F50</f>
        <v>0</v>
      </c>
      <c r="I50" s="3"/>
      <c r="J50" s="3"/>
      <c r="K50" s="3"/>
      <c r="L50" s="3"/>
      <c r="M50" s="26">
        <f t="shared" si="5"/>
        <v>0</v>
      </c>
    </row>
    <row r="51" spans="1:13" s="27" customFormat="1" ht="20.399999999999999" customHeight="1">
      <c r="A51" s="20"/>
      <c r="B51" s="29" t="s">
        <v>53</v>
      </c>
      <c r="C51" s="29" t="s">
        <v>54</v>
      </c>
      <c r="D51" s="23" t="s">
        <v>12</v>
      </c>
      <c r="E51" s="83">
        <v>1</v>
      </c>
      <c r="F51" s="90">
        <f>F45*E51</f>
        <v>10.6</v>
      </c>
      <c r="G51" s="2"/>
      <c r="H51" s="3">
        <f>G51*F51</f>
        <v>0</v>
      </c>
      <c r="I51" s="3"/>
      <c r="J51" s="3"/>
      <c r="K51" s="3"/>
      <c r="L51" s="3"/>
      <c r="M51" s="26">
        <f t="shared" si="5"/>
        <v>0</v>
      </c>
    </row>
    <row r="52" spans="1:13" s="27" customFormat="1" ht="19.95" customHeight="1">
      <c r="A52" s="20"/>
      <c r="B52" s="51" t="s">
        <v>29</v>
      </c>
      <c r="C52" s="29" t="s">
        <v>30</v>
      </c>
      <c r="D52" s="23" t="s">
        <v>12</v>
      </c>
      <c r="E52" s="83">
        <v>1</v>
      </c>
      <c r="F52" s="84">
        <f>E52*F45</f>
        <v>10.6</v>
      </c>
      <c r="G52" s="2"/>
      <c r="H52" s="3">
        <f>G52*F52</f>
        <v>0</v>
      </c>
      <c r="I52" s="3"/>
      <c r="J52" s="3"/>
      <c r="K52" s="3"/>
      <c r="L52" s="3"/>
      <c r="M52" s="26">
        <f t="shared" si="5"/>
        <v>0</v>
      </c>
    </row>
    <row r="53" spans="1:13" s="27" customFormat="1" ht="49.2" customHeight="1">
      <c r="A53" s="20">
        <v>11</v>
      </c>
      <c r="B53" s="31" t="s">
        <v>60</v>
      </c>
      <c r="C53" s="43" t="s">
        <v>61</v>
      </c>
      <c r="D53" s="52" t="s">
        <v>41</v>
      </c>
      <c r="E53" s="83"/>
      <c r="F53" s="82">
        <v>26</v>
      </c>
      <c r="G53" s="2"/>
      <c r="H53" s="3"/>
      <c r="I53" s="3"/>
      <c r="J53" s="3"/>
      <c r="K53" s="3"/>
      <c r="L53" s="3"/>
      <c r="M53" s="26"/>
    </row>
    <row r="54" spans="1:13" s="27" customFormat="1" ht="22.95" customHeight="1">
      <c r="A54" s="20"/>
      <c r="B54" s="54" t="s">
        <v>15</v>
      </c>
      <c r="C54" s="55" t="s">
        <v>62</v>
      </c>
      <c r="D54" s="52" t="s">
        <v>41</v>
      </c>
      <c r="E54" s="85">
        <v>1</v>
      </c>
      <c r="F54" s="82">
        <f>E54*F53</f>
        <v>26</v>
      </c>
      <c r="G54" s="2"/>
      <c r="H54" s="3"/>
      <c r="I54" s="3"/>
      <c r="J54" s="3">
        <f>I54*F54</f>
        <v>0</v>
      </c>
      <c r="K54" s="3"/>
      <c r="L54" s="3"/>
      <c r="M54" s="26">
        <f t="shared" ref="M54:M55" si="6">L54+J54+H54</f>
        <v>0</v>
      </c>
    </row>
    <row r="55" spans="1:13" s="27" customFormat="1" ht="20.399999999999999" customHeight="1">
      <c r="A55" s="20"/>
      <c r="B55" s="56" t="s">
        <v>175</v>
      </c>
      <c r="C55" s="56" t="s">
        <v>176</v>
      </c>
      <c r="D55" s="52" t="s">
        <v>63</v>
      </c>
      <c r="E55" s="91">
        <f>2.5</f>
        <v>2.5</v>
      </c>
      <c r="F55" s="84">
        <f>E55*F53</f>
        <v>65</v>
      </c>
      <c r="G55" s="2"/>
      <c r="H55" s="3">
        <f>G55*F55</f>
        <v>0</v>
      </c>
      <c r="I55" s="3"/>
      <c r="J55" s="3"/>
      <c r="K55" s="3"/>
      <c r="L55" s="3"/>
      <c r="M55" s="26">
        <f t="shared" si="6"/>
        <v>0</v>
      </c>
    </row>
    <row r="56" spans="1:13" s="27" customFormat="1" ht="49.2" customHeight="1">
      <c r="A56" s="20">
        <v>12</v>
      </c>
      <c r="B56" s="31" t="s">
        <v>64</v>
      </c>
      <c r="C56" s="43" t="s">
        <v>65</v>
      </c>
      <c r="D56" s="52" t="s">
        <v>41</v>
      </c>
      <c r="E56" s="83"/>
      <c r="F56" s="82">
        <v>9.76</v>
      </c>
      <c r="G56" s="2"/>
      <c r="H56" s="3"/>
      <c r="I56" s="3"/>
      <c r="J56" s="3"/>
      <c r="K56" s="3"/>
      <c r="L56" s="3"/>
      <c r="M56" s="26"/>
    </row>
    <row r="57" spans="1:13" s="27" customFormat="1" ht="22.95" customHeight="1">
      <c r="A57" s="20"/>
      <c r="B57" s="54" t="s">
        <v>15</v>
      </c>
      <c r="C57" s="55" t="s">
        <v>62</v>
      </c>
      <c r="D57" s="52" t="s">
        <v>41</v>
      </c>
      <c r="E57" s="85">
        <v>1</v>
      </c>
      <c r="F57" s="82">
        <f>E57*F56</f>
        <v>9.76</v>
      </c>
      <c r="G57" s="2"/>
      <c r="H57" s="3"/>
      <c r="I57" s="3"/>
      <c r="J57" s="3">
        <f>I57*F57</f>
        <v>0</v>
      </c>
      <c r="K57" s="3"/>
      <c r="L57" s="3"/>
      <c r="M57" s="26">
        <f t="shared" ref="M57:M58" si="7">L57+J57+H57</f>
        <v>0</v>
      </c>
    </row>
    <row r="58" spans="1:13" s="27" customFormat="1" ht="20.399999999999999" customHeight="1">
      <c r="A58" s="20"/>
      <c r="B58" s="56" t="s">
        <v>175</v>
      </c>
      <c r="C58" s="56" t="s">
        <v>176</v>
      </c>
      <c r="D58" s="52" t="s">
        <v>63</v>
      </c>
      <c r="E58" s="91">
        <f>3</f>
        <v>3</v>
      </c>
      <c r="F58" s="84">
        <f>E58*F56</f>
        <v>29.28</v>
      </c>
      <c r="G58" s="2"/>
      <c r="H58" s="3">
        <f>G58*F58</f>
        <v>0</v>
      </c>
      <c r="I58" s="3"/>
      <c r="J58" s="3"/>
      <c r="K58" s="3"/>
      <c r="L58" s="3"/>
      <c r="M58" s="26">
        <f t="shared" si="7"/>
        <v>0</v>
      </c>
    </row>
    <row r="59" spans="1:13" s="27" customFormat="1" ht="49.2" customHeight="1">
      <c r="A59" s="20">
        <v>13</v>
      </c>
      <c r="B59" s="31" t="s">
        <v>66</v>
      </c>
      <c r="C59" s="43" t="s">
        <v>67</v>
      </c>
      <c r="D59" s="52" t="s">
        <v>41</v>
      </c>
      <c r="E59" s="83"/>
      <c r="F59" s="82">
        <v>2.4000000000000004</v>
      </c>
      <c r="G59" s="2"/>
      <c r="H59" s="3"/>
      <c r="I59" s="3"/>
      <c r="J59" s="3"/>
      <c r="K59" s="3"/>
      <c r="L59" s="3"/>
      <c r="M59" s="26"/>
    </row>
    <row r="60" spans="1:13" s="27" customFormat="1" ht="22.95" customHeight="1">
      <c r="A60" s="20"/>
      <c r="B60" s="54" t="s">
        <v>15</v>
      </c>
      <c r="C60" s="55" t="s">
        <v>62</v>
      </c>
      <c r="D60" s="52" t="s">
        <v>41</v>
      </c>
      <c r="E60" s="85">
        <v>1</v>
      </c>
      <c r="F60" s="82">
        <f>E60*F59</f>
        <v>2.4000000000000004</v>
      </c>
      <c r="G60" s="2"/>
      <c r="H60" s="3"/>
      <c r="I60" s="3"/>
      <c r="J60" s="3">
        <f>I60*F60</f>
        <v>0</v>
      </c>
      <c r="K60" s="3"/>
      <c r="L60" s="3"/>
      <c r="M60" s="26">
        <f t="shared" ref="M60:M61" si="8">L60+J60+H60</f>
        <v>0</v>
      </c>
    </row>
    <row r="61" spans="1:13" s="27" customFormat="1" ht="20.399999999999999" customHeight="1">
      <c r="A61" s="20"/>
      <c r="B61" s="56" t="s">
        <v>68</v>
      </c>
      <c r="C61" s="56" t="s">
        <v>69</v>
      </c>
      <c r="D61" s="52" t="s">
        <v>41</v>
      </c>
      <c r="E61" s="89">
        <v>1</v>
      </c>
      <c r="F61" s="84">
        <f>E61*F59</f>
        <v>2.4000000000000004</v>
      </c>
      <c r="G61" s="2"/>
      <c r="H61" s="3">
        <f>G61*F61</f>
        <v>0</v>
      </c>
      <c r="I61" s="3"/>
      <c r="J61" s="3"/>
      <c r="K61" s="3"/>
      <c r="L61" s="3"/>
      <c r="M61" s="26">
        <f t="shared" si="8"/>
        <v>0</v>
      </c>
    </row>
    <row r="62" spans="1:13" s="19" customFormat="1" ht="16.95" customHeight="1">
      <c r="A62" s="14"/>
      <c r="B62" s="15" t="s">
        <v>137</v>
      </c>
      <c r="C62" s="16" t="s">
        <v>138</v>
      </c>
      <c r="D62" s="15"/>
      <c r="E62" s="87"/>
      <c r="F62" s="88"/>
      <c r="G62" s="57"/>
      <c r="H62" s="40"/>
      <c r="I62" s="40"/>
      <c r="J62" s="40"/>
      <c r="K62" s="40"/>
      <c r="L62" s="40"/>
      <c r="M62" s="41"/>
    </row>
    <row r="63" spans="1:13" s="27" customFormat="1" ht="49.2" customHeight="1">
      <c r="A63" s="20">
        <v>14</v>
      </c>
      <c r="B63" s="31" t="s">
        <v>70</v>
      </c>
      <c r="C63" s="43" t="s">
        <v>71</v>
      </c>
      <c r="D63" s="49" t="s">
        <v>284</v>
      </c>
      <c r="E63" s="83"/>
      <c r="F63" s="82">
        <v>4.6063000000000001</v>
      </c>
      <c r="G63" s="2"/>
      <c r="H63" s="3"/>
      <c r="I63" s="3"/>
      <c r="J63" s="3"/>
      <c r="K63" s="3"/>
      <c r="L63" s="3"/>
      <c r="M63" s="26"/>
    </row>
    <row r="64" spans="1:13" s="27" customFormat="1" ht="22.95" customHeight="1">
      <c r="A64" s="20"/>
      <c r="B64" s="51" t="s">
        <v>73</v>
      </c>
      <c r="C64" s="36" t="s">
        <v>71</v>
      </c>
      <c r="D64" s="49" t="s">
        <v>284</v>
      </c>
      <c r="E64" s="85">
        <v>1</v>
      </c>
      <c r="F64" s="82">
        <f>E64*F63</f>
        <v>4.6063000000000001</v>
      </c>
      <c r="G64" s="2"/>
      <c r="H64" s="3"/>
      <c r="I64" s="3"/>
      <c r="J64" s="3">
        <f>I64*F64</f>
        <v>0</v>
      </c>
      <c r="K64" s="3"/>
      <c r="L64" s="3">
        <f>K64*F64</f>
        <v>0</v>
      </c>
      <c r="M64" s="26">
        <f t="shared" ref="M64:M73" si="9">L64+J64+H64</f>
        <v>0</v>
      </c>
    </row>
    <row r="65" spans="1:13" s="27" customFormat="1" ht="20.399999999999999" customHeight="1">
      <c r="A65" s="20"/>
      <c r="B65" s="29" t="s">
        <v>74</v>
      </c>
      <c r="C65" s="29" t="s">
        <v>75</v>
      </c>
      <c r="D65" s="49" t="s">
        <v>76</v>
      </c>
      <c r="E65" s="89" t="s">
        <v>270</v>
      </c>
      <c r="F65" s="82">
        <v>10</v>
      </c>
      <c r="G65" s="2"/>
      <c r="H65" s="3">
        <f t="shared" ref="H65:H73" si="10">G65*F65</f>
        <v>0</v>
      </c>
      <c r="I65" s="3"/>
      <c r="J65" s="3"/>
      <c r="K65" s="3"/>
      <c r="L65" s="3"/>
      <c r="M65" s="26">
        <f t="shared" si="9"/>
        <v>0</v>
      </c>
    </row>
    <row r="66" spans="1:13" s="27" customFormat="1" ht="19.95" customHeight="1">
      <c r="A66" s="20"/>
      <c r="B66" s="48" t="s">
        <v>77</v>
      </c>
      <c r="C66" s="48" t="s">
        <v>78</v>
      </c>
      <c r="D66" s="49" t="s">
        <v>76</v>
      </c>
      <c r="E66" s="89" t="s">
        <v>270</v>
      </c>
      <c r="F66" s="82">
        <v>3</v>
      </c>
      <c r="G66" s="2"/>
      <c r="H66" s="3">
        <f t="shared" si="10"/>
        <v>0</v>
      </c>
      <c r="I66" s="3"/>
      <c r="J66" s="3"/>
      <c r="K66" s="3"/>
      <c r="L66" s="3"/>
      <c r="M66" s="26">
        <f t="shared" si="9"/>
        <v>0</v>
      </c>
    </row>
    <row r="67" spans="1:13" s="27" customFormat="1" ht="19.95" customHeight="1">
      <c r="A67" s="20"/>
      <c r="B67" s="48" t="s">
        <v>79</v>
      </c>
      <c r="C67" s="48" t="s">
        <v>80</v>
      </c>
      <c r="D67" s="49" t="s">
        <v>76</v>
      </c>
      <c r="E67" s="89" t="s">
        <v>270</v>
      </c>
      <c r="F67" s="82">
        <v>220</v>
      </c>
      <c r="G67" s="2"/>
      <c r="H67" s="3">
        <f t="shared" si="10"/>
        <v>0</v>
      </c>
      <c r="I67" s="3"/>
      <c r="J67" s="3"/>
      <c r="K67" s="3"/>
      <c r="L67" s="3"/>
      <c r="M67" s="26">
        <f t="shared" si="9"/>
        <v>0</v>
      </c>
    </row>
    <row r="68" spans="1:13" s="27" customFormat="1" ht="19.95" customHeight="1">
      <c r="A68" s="20"/>
      <c r="B68" s="29" t="s">
        <v>81</v>
      </c>
      <c r="C68" s="29" t="s">
        <v>82</v>
      </c>
      <c r="D68" s="49" t="s">
        <v>76</v>
      </c>
      <c r="E68" s="89" t="s">
        <v>270</v>
      </c>
      <c r="F68" s="82">
        <v>20</v>
      </c>
      <c r="G68" s="2"/>
      <c r="H68" s="3">
        <f t="shared" si="10"/>
        <v>0</v>
      </c>
      <c r="I68" s="3"/>
      <c r="J68" s="3"/>
      <c r="K68" s="3"/>
      <c r="L68" s="3"/>
      <c r="M68" s="26">
        <f t="shared" si="9"/>
        <v>0</v>
      </c>
    </row>
    <row r="69" spans="1:13" s="27" customFormat="1" ht="19.95" customHeight="1">
      <c r="A69" s="20"/>
      <c r="B69" s="29" t="s">
        <v>83</v>
      </c>
      <c r="C69" s="29" t="s">
        <v>84</v>
      </c>
      <c r="D69" s="49" t="s">
        <v>76</v>
      </c>
      <c r="E69" s="89" t="s">
        <v>270</v>
      </c>
      <c r="F69" s="82">
        <v>2.4</v>
      </c>
      <c r="G69" s="2"/>
      <c r="H69" s="3">
        <f t="shared" si="10"/>
        <v>0</v>
      </c>
      <c r="I69" s="3"/>
      <c r="J69" s="3"/>
      <c r="K69" s="3"/>
      <c r="L69" s="3"/>
      <c r="M69" s="26">
        <f t="shared" si="9"/>
        <v>0</v>
      </c>
    </row>
    <row r="70" spans="1:13" s="27" customFormat="1" ht="19.95" customHeight="1">
      <c r="A70" s="20"/>
      <c r="B70" s="29" t="s">
        <v>85</v>
      </c>
      <c r="C70" s="29" t="s">
        <v>86</v>
      </c>
      <c r="D70" s="49" t="s">
        <v>76</v>
      </c>
      <c r="E70" s="89" t="s">
        <v>270</v>
      </c>
      <c r="F70" s="82">
        <v>6.3</v>
      </c>
      <c r="G70" s="2"/>
      <c r="H70" s="3">
        <f t="shared" si="10"/>
        <v>0</v>
      </c>
      <c r="I70" s="3"/>
      <c r="J70" s="3"/>
      <c r="K70" s="3"/>
      <c r="L70" s="3"/>
      <c r="M70" s="26">
        <f t="shared" si="9"/>
        <v>0</v>
      </c>
    </row>
    <row r="71" spans="1:13" s="27" customFormat="1" ht="19.95" customHeight="1">
      <c r="A71" s="20"/>
      <c r="B71" s="29" t="s">
        <v>87</v>
      </c>
      <c r="C71" s="29" t="s">
        <v>88</v>
      </c>
      <c r="D71" s="49" t="s">
        <v>76</v>
      </c>
      <c r="E71" s="89" t="s">
        <v>270</v>
      </c>
      <c r="F71" s="82">
        <v>19.2</v>
      </c>
      <c r="G71" s="2"/>
      <c r="H71" s="3">
        <f t="shared" si="10"/>
        <v>0</v>
      </c>
      <c r="I71" s="3"/>
      <c r="J71" s="3"/>
      <c r="K71" s="3"/>
      <c r="L71" s="3"/>
      <c r="M71" s="26">
        <f t="shared" si="9"/>
        <v>0</v>
      </c>
    </row>
    <row r="72" spans="1:13" s="27" customFormat="1" ht="19.95" customHeight="1">
      <c r="A72" s="20"/>
      <c r="B72" s="53" t="s">
        <v>89</v>
      </c>
      <c r="C72" s="29" t="s">
        <v>90</v>
      </c>
      <c r="D72" s="23" t="s">
        <v>63</v>
      </c>
      <c r="E72" s="89">
        <f>(0.0435)/2*1000</f>
        <v>21.75</v>
      </c>
      <c r="F72" s="84">
        <f>E72*5.59</f>
        <v>121.5825</v>
      </c>
      <c r="G72" s="2"/>
      <c r="H72" s="3">
        <f t="shared" si="10"/>
        <v>0</v>
      </c>
      <c r="I72" s="3"/>
      <c r="J72" s="3"/>
      <c r="K72" s="3"/>
      <c r="L72" s="3"/>
      <c r="M72" s="26">
        <f t="shared" si="9"/>
        <v>0</v>
      </c>
    </row>
    <row r="73" spans="1:13" s="27" customFormat="1" ht="19.95" customHeight="1">
      <c r="A73" s="20"/>
      <c r="B73" s="51" t="s">
        <v>29</v>
      </c>
      <c r="C73" s="29" t="s">
        <v>30</v>
      </c>
      <c r="D73" s="23" t="s">
        <v>63</v>
      </c>
      <c r="E73" s="83">
        <v>15</v>
      </c>
      <c r="F73" s="84">
        <f>E73*5.59</f>
        <v>83.85</v>
      </c>
      <c r="G73" s="2"/>
      <c r="H73" s="3">
        <f t="shared" si="10"/>
        <v>0</v>
      </c>
      <c r="I73" s="3"/>
      <c r="J73" s="3"/>
      <c r="K73" s="3"/>
      <c r="L73" s="3"/>
      <c r="M73" s="26">
        <f t="shared" si="9"/>
        <v>0</v>
      </c>
    </row>
    <row r="74" spans="1:13" s="27" customFormat="1" ht="49.2" customHeight="1">
      <c r="A74" s="20">
        <v>15</v>
      </c>
      <c r="B74" s="31" t="s">
        <v>91</v>
      </c>
      <c r="C74" s="43" t="s">
        <v>92</v>
      </c>
      <c r="D74" s="49" t="s">
        <v>284</v>
      </c>
      <c r="E74" s="83"/>
      <c r="F74" s="82">
        <v>4.6063000000000001</v>
      </c>
      <c r="G74" s="2"/>
      <c r="H74" s="3"/>
      <c r="I74" s="3"/>
      <c r="J74" s="3"/>
      <c r="K74" s="3"/>
      <c r="L74" s="3"/>
      <c r="M74" s="26"/>
    </row>
    <row r="75" spans="1:13" s="27" customFormat="1" ht="22.95" customHeight="1">
      <c r="A75" s="20"/>
      <c r="B75" s="51" t="s">
        <v>15</v>
      </c>
      <c r="C75" s="36" t="s">
        <v>16</v>
      </c>
      <c r="D75" s="49" t="s">
        <v>284</v>
      </c>
      <c r="E75" s="85">
        <v>1</v>
      </c>
      <c r="F75" s="82">
        <f>E75*F74</f>
        <v>4.6063000000000001</v>
      </c>
      <c r="G75" s="2"/>
      <c r="H75" s="3"/>
      <c r="I75" s="3"/>
      <c r="J75" s="3">
        <f>I75*F75</f>
        <v>0</v>
      </c>
      <c r="K75" s="3"/>
      <c r="L75" s="3"/>
      <c r="M75" s="26">
        <f t="shared" ref="M75:M76" si="11">L75+J75+H75</f>
        <v>0</v>
      </c>
    </row>
    <row r="76" spans="1:13" s="27" customFormat="1" ht="20.399999999999999" customHeight="1">
      <c r="A76" s="20"/>
      <c r="B76" s="29" t="s">
        <v>93</v>
      </c>
      <c r="C76" s="29" t="s">
        <v>94</v>
      </c>
      <c r="D76" s="49" t="s">
        <v>63</v>
      </c>
      <c r="E76" s="89">
        <v>12</v>
      </c>
      <c r="F76" s="84">
        <f>E76*F74</f>
        <v>55.275599999999997</v>
      </c>
      <c r="G76" s="2"/>
      <c r="H76" s="3">
        <f>G76*F76</f>
        <v>0</v>
      </c>
      <c r="I76" s="3"/>
      <c r="J76" s="3"/>
      <c r="K76" s="3"/>
      <c r="L76" s="3"/>
      <c r="M76" s="26">
        <f t="shared" si="11"/>
        <v>0</v>
      </c>
    </row>
    <row r="77" spans="1:13" s="19" customFormat="1" ht="16.95" customHeight="1">
      <c r="A77" s="14"/>
      <c r="B77" s="15" t="s">
        <v>139</v>
      </c>
      <c r="C77" s="16" t="s">
        <v>140</v>
      </c>
      <c r="D77" s="15"/>
      <c r="E77" s="87"/>
      <c r="F77" s="88"/>
      <c r="G77" s="57"/>
      <c r="H77" s="40"/>
      <c r="I77" s="40"/>
      <c r="J77" s="40"/>
      <c r="K77" s="40"/>
      <c r="L77" s="40"/>
      <c r="M77" s="41"/>
    </row>
    <row r="78" spans="1:13" s="27" customFormat="1" ht="29.4" customHeight="1">
      <c r="A78" s="20">
        <v>16</v>
      </c>
      <c r="B78" s="31" t="s">
        <v>178</v>
      </c>
      <c r="C78" s="32" t="s">
        <v>177</v>
      </c>
      <c r="D78" s="23" t="s">
        <v>12</v>
      </c>
      <c r="E78" s="81"/>
      <c r="F78" s="82">
        <v>21.13</v>
      </c>
      <c r="G78" s="2"/>
      <c r="H78" s="3"/>
      <c r="I78" s="3"/>
      <c r="J78" s="3"/>
      <c r="K78" s="3"/>
      <c r="L78" s="3"/>
      <c r="M78" s="26"/>
    </row>
    <row r="79" spans="1:13" s="27" customFormat="1" ht="19.95" customHeight="1">
      <c r="A79" s="20"/>
      <c r="B79" s="28" t="s">
        <v>33</v>
      </c>
      <c r="C79" s="29" t="s">
        <v>34</v>
      </c>
      <c r="D79" s="23" t="s">
        <v>12</v>
      </c>
      <c r="E79" s="83">
        <v>1.22</v>
      </c>
      <c r="F79" s="84">
        <f>F78*E79</f>
        <v>25.778599999999997</v>
      </c>
      <c r="G79" s="2"/>
      <c r="H79" s="3">
        <f>F79*G79</f>
        <v>0</v>
      </c>
      <c r="I79" s="3"/>
      <c r="J79" s="5">
        <f>ROUND(I79*F79,2)</f>
        <v>0</v>
      </c>
      <c r="K79" s="3"/>
      <c r="L79" s="3"/>
      <c r="M79" s="26">
        <f>L79+J79+H79</f>
        <v>0</v>
      </c>
    </row>
    <row r="80" spans="1:13" s="27" customFormat="1" ht="33.6" customHeight="1">
      <c r="A80" s="20">
        <v>17</v>
      </c>
      <c r="B80" s="31" t="s">
        <v>35</v>
      </c>
      <c r="C80" s="43" t="s">
        <v>36</v>
      </c>
      <c r="D80" s="23" t="s">
        <v>12</v>
      </c>
      <c r="E80" s="83"/>
      <c r="F80" s="82">
        <v>10.565</v>
      </c>
      <c r="G80" s="2"/>
      <c r="H80" s="3"/>
      <c r="I80" s="3"/>
      <c r="J80" s="3"/>
      <c r="K80" s="3"/>
      <c r="L80" s="3"/>
      <c r="M80" s="26"/>
    </row>
    <row r="81" spans="1:13" s="27" customFormat="1" ht="33.6" customHeight="1">
      <c r="A81" s="44"/>
      <c r="B81" s="45" t="s">
        <v>15</v>
      </c>
      <c r="C81" s="46" t="s">
        <v>16</v>
      </c>
      <c r="D81" s="23" t="s">
        <v>12</v>
      </c>
      <c r="E81" s="83">
        <v>1</v>
      </c>
      <c r="F81" s="86">
        <f>E81*F80</f>
        <v>10.565</v>
      </c>
      <c r="G81" s="2"/>
      <c r="H81" s="3"/>
      <c r="I81" s="3"/>
      <c r="J81" s="3">
        <f>ROUND(I81*F81,2)</f>
        <v>0</v>
      </c>
      <c r="K81" s="3"/>
      <c r="L81" s="3"/>
      <c r="M81" s="26">
        <f t="shared" ref="M81:M82" si="12">L81+J81+H81</f>
        <v>0</v>
      </c>
    </row>
    <row r="82" spans="1:13" s="27" customFormat="1" ht="19.95" customHeight="1">
      <c r="A82" s="20"/>
      <c r="B82" s="47" t="s">
        <v>37</v>
      </c>
      <c r="C82" s="29" t="s">
        <v>38</v>
      </c>
      <c r="D82" s="23" t="s">
        <v>12</v>
      </c>
      <c r="E82" s="83">
        <v>1.02</v>
      </c>
      <c r="F82" s="84">
        <f>F80*E82</f>
        <v>10.776299999999999</v>
      </c>
      <c r="G82" s="2"/>
      <c r="H82" s="3">
        <f>F82*G82</f>
        <v>0</v>
      </c>
      <c r="I82" s="3"/>
      <c r="J82" s="3"/>
      <c r="K82" s="3"/>
      <c r="L82" s="3"/>
      <c r="M82" s="26">
        <f t="shared" si="12"/>
        <v>0</v>
      </c>
    </row>
    <row r="83" spans="1:13" s="27" customFormat="1" ht="49.2" customHeight="1">
      <c r="A83" s="20">
        <v>18</v>
      </c>
      <c r="B83" s="31" t="s">
        <v>129</v>
      </c>
      <c r="C83" s="43" t="s">
        <v>130</v>
      </c>
      <c r="D83" s="23" t="s">
        <v>12</v>
      </c>
      <c r="E83" s="83"/>
      <c r="F83" s="82">
        <v>19.02</v>
      </c>
      <c r="G83" s="2"/>
      <c r="H83" s="3"/>
      <c r="I83" s="3"/>
      <c r="J83" s="3"/>
      <c r="K83" s="3"/>
      <c r="L83" s="3"/>
      <c r="M83" s="26"/>
    </row>
    <row r="84" spans="1:13" s="27" customFormat="1" ht="22.95" customHeight="1">
      <c r="A84" s="20"/>
      <c r="B84" s="45" t="s">
        <v>39</v>
      </c>
      <c r="C84" s="46" t="s">
        <v>40</v>
      </c>
      <c r="D84" s="52" t="s">
        <v>41</v>
      </c>
      <c r="E84" s="85">
        <f>ROUND(F83/0.18,2)</f>
        <v>105.67</v>
      </c>
      <c r="F84" s="82"/>
      <c r="G84" s="2"/>
      <c r="H84" s="3"/>
      <c r="I84" s="3"/>
      <c r="J84" s="3">
        <f>I84*E84</f>
        <v>0</v>
      </c>
      <c r="K84" s="3"/>
      <c r="L84" s="3"/>
      <c r="M84" s="26">
        <f t="shared" ref="M84:M90" si="13">L84+J84+H84</f>
        <v>0</v>
      </c>
    </row>
    <row r="85" spans="1:13" s="27" customFormat="1" ht="20.399999999999999" customHeight="1">
      <c r="A85" s="20"/>
      <c r="B85" s="29" t="s">
        <v>20</v>
      </c>
      <c r="C85" s="29" t="s">
        <v>21</v>
      </c>
      <c r="D85" s="23" t="s">
        <v>12</v>
      </c>
      <c r="E85" s="89">
        <v>1.0149999999999999</v>
      </c>
      <c r="F85" s="84">
        <f>E85*F83</f>
        <v>19.305299999999999</v>
      </c>
      <c r="G85" s="2"/>
      <c r="H85" s="3">
        <f>G85*F85</f>
        <v>0</v>
      </c>
      <c r="I85" s="3"/>
      <c r="J85" s="3"/>
      <c r="K85" s="3"/>
      <c r="L85" s="3"/>
      <c r="M85" s="26">
        <f t="shared" si="13"/>
        <v>0</v>
      </c>
    </row>
    <row r="86" spans="1:13" s="27" customFormat="1" ht="19.95" customHeight="1">
      <c r="A86" s="20"/>
      <c r="B86" s="47" t="s">
        <v>22</v>
      </c>
      <c r="C86" s="48" t="s">
        <v>23</v>
      </c>
      <c r="D86" s="49" t="s">
        <v>24</v>
      </c>
      <c r="E86" s="83">
        <v>4.3130000000000002E-2</v>
      </c>
      <c r="F86" s="90">
        <f>ROUND(E86*1.03,3)</f>
        <v>4.3999999999999997E-2</v>
      </c>
      <c r="G86" s="2"/>
      <c r="H86" s="3">
        <f>F86*G86</f>
        <v>0</v>
      </c>
      <c r="I86" s="3"/>
      <c r="J86" s="3"/>
      <c r="K86" s="3"/>
      <c r="L86" s="3"/>
      <c r="M86" s="26">
        <f t="shared" si="13"/>
        <v>0</v>
      </c>
    </row>
    <row r="87" spans="1:13" s="27" customFormat="1" ht="19.95" customHeight="1">
      <c r="A87" s="20"/>
      <c r="B87" s="48" t="s">
        <v>58</v>
      </c>
      <c r="C87" s="48" t="s">
        <v>59</v>
      </c>
      <c r="D87" s="49" t="s">
        <v>24</v>
      </c>
      <c r="E87" s="83">
        <v>7.2120000000000004E-2</v>
      </c>
      <c r="F87" s="90">
        <f>ROUND(E87*1.03,3)</f>
        <v>7.3999999999999996E-2</v>
      </c>
      <c r="G87" s="2"/>
      <c r="H87" s="3">
        <f>F87*G87</f>
        <v>0</v>
      </c>
      <c r="I87" s="3"/>
      <c r="J87" s="3"/>
      <c r="K87" s="3"/>
      <c r="L87" s="3"/>
      <c r="M87" s="26">
        <f t="shared" si="13"/>
        <v>0</v>
      </c>
    </row>
    <row r="88" spans="1:13" s="27" customFormat="1" ht="19.95" customHeight="1">
      <c r="A88" s="20"/>
      <c r="B88" s="48" t="s">
        <v>44</v>
      </c>
      <c r="C88" s="48" t="s">
        <v>45</v>
      </c>
      <c r="D88" s="49" t="s">
        <v>24</v>
      </c>
      <c r="E88" s="83">
        <v>2.2060399999999998</v>
      </c>
      <c r="F88" s="90">
        <f>ROUND(E88*1.03,3)</f>
        <v>2.2719999999999998</v>
      </c>
      <c r="G88" s="2"/>
      <c r="H88" s="3">
        <f>G88*F88</f>
        <v>0</v>
      </c>
      <c r="I88" s="3"/>
      <c r="J88" s="3"/>
      <c r="K88" s="3"/>
      <c r="L88" s="3"/>
      <c r="M88" s="26">
        <f t="shared" si="13"/>
        <v>0</v>
      </c>
    </row>
    <row r="89" spans="1:13" s="27" customFormat="1" ht="19.95" customHeight="1">
      <c r="A89" s="20"/>
      <c r="B89" s="53" t="s">
        <v>95</v>
      </c>
      <c r="C89" s="29" t="s">
        <v>96</v>
      </c>
      <c r="D89" s="23" t="s">
        <v>12</v>
      </c>
      <c r="E89" s="89">
        <v>1</v>
      </c>
      <c r="F89" s="84">
        <f>F83*E89</f>
        <v>19.02</v>
      </c>
      <c r="G89" s="2"/>
      <c r="H89" s="3">
        <f>G89*F89</f>
        <v>0</v>
      </c>
      <c r="I89" s="3"/>
      <c r="J89" s="3"/>
      <c r="K89" s="3"/>
      <c r="L89" s="3"/>
      <c r="M89" s="26">
        <f t="shared" si="13"/>
        <v>0</v>
      </c>
    </row>
    <row r="90" spans="1:13" s="27" customFormat="1" ht="19.95" customHeight="1">
      <c r="A90" s="20"/>
      <c r="B90" s="51" t="s">
        <v>29</v>
      </c>
      <c r="C90" s="29" t="s">
        <v>30</v>
      </c>
      <c r="D90" s="23" t="s">
        <v>12</v>
      </c>
      <c r="E90" s="83">
        <v>1</v>
      </c>
      <c r="F90" s="84">
        <f>F83*E90</f>
        <v>19.02</v>
      </c>
      <c r="G90" s="2"/>
      <c r="H90" s="3">
        <f>G90*F90</f>
        <v>0</v>
      </c>
      <c r="I90" s="3"/>
      <c r="J90" s="3"/>
      <c r="K90" s="3"/>
      <c r="L90" s="3"/>
      <c r="M90" s="26">
        <f t="shared" si="13"/>
        <v>0</v>
      </c>
    </row>
    <row r="91" spans="1:13" s="27" customFormat="1" ht="49.2" customHeight="1">
      <c r="A91" s="20">
        <v>19</v>
      </c>
      <c r="B91" s="31" t="s">
        <v>97</v>
      </c>
      <c r="C91" s="43" t="s">
        <v>98</v>
      </c>
      <c r="D91" s="52" t="s">
        <v>41</v>
      </c>
      <c r="E91" s="83"/>
      <c r="F91" s="82">
        <v>4.3499999999999996</v>
      </c>
      <c r="G91" s="2"/>
      <c r="H91" s="3"/>
      <c r="I91" s="3"/>
      <c r="J91" s="3"/>
      <c r="K91" s="3"/>
      <c r="L91" s="3"/>
      <c r="M91" s="26"/>
    </row>
    <row r="92" spans="1:13" s="27" customFormat="1" ht="22.95" customHeight="1">
      <c r="A92" s="20"/>
      <c r="B92" s="54" t="s">
        <v>15</v>
      </c>
      <c r="C92" s="55" t="s">
        <v>62</v>
      </c>
      <c r="D92" s="52" t="s">
        <v>41</v>
      </c>
      <c r="E92" s="85">
        <v>1</v>
      </c>
      <c r="F92" s="82">
        <f>E92*F91</f>
        <v>4.3499999999999996</v>
      </c>
      <c r="G92" s="2"/>
      <c r="H92" s="3"/>
      <c r="I92" s="3"/>
      <c r="J92" s="3">
        <f>I92*F92</f>
        <v>0</v>
      </c>
      <c r="K92" s="3"/>
      <c r="L92" s="3"/>
      <c r="M92" s="26">
        <f t="shared" ref="M92:M93" si="14">L92+J92+H92</f>
        <v>0</v>
      </c>
    </row>
    <row r="93" spans="1:13" s="27" customFormat="1" ht="20.399999999999999" customHeight="1">
      <c r="A93" s="20"/>
      <c r="B93" s="56" t="s">
        <v>68</v>
      </c>
      <c r="C93" s="56" t="s">
        <v>69</v>
      </c>
      <c r="D93" s="52" t="s">
        <v>41</v>
      </c>
      <c r="E93" s="89">
        <v>1</v>
      </c>
      <c r="F93" s="84">
        <f>E93*F91</f>
        <v>4.3499999999999996</v>
      </c>
      <c r="G93" s="2"/>
      <c r="H93" s="3">
        <f>G93*F93</f>
        <v>0</v>
      </c>
      <c r="I93" s="3"/>
      <c r="J93" s="3"/>
      <c r="K93" s="3"/>
      <c r="L93" s="3"/>
      <c r="M93" s="26">
        <f t="shared" si="14"/>
        <v>0</v>
      </c>
    </row>
    <row r="94" spans="1:13" s="27" customFormat="1" ht="49.2" customHeight="1">
      <c r="A94" s="20">
        <v>20</v>
      </c>
      <c r="B94" s="31" t="s">
        <v>99</v>
      </c>
      <c r="C94" s="43" t="s">
        <v>100</v>
      </c>
      <c r="D94" s="52" t="s">
        <v>76</v>
      </c>
      <c r="E94" s="83"/>
      <c r="F94" s="82">
        <v>10</v>
      </c>
      <c r="G94" s="2"/>
      <c r="H94" s="3"/>
      <c r="I94" s="3"/>
      <c r="J94" s="3"/>
      <c r="K94" s="3"/>
      <c r="L94" s="3"/>
      <c r="M94" s="26"/>
    </row>
    <row r="95" spans="1:13" s="27" customFormat="1" ht="22.95" customHeight="1">
      <c r="A95" s="20"/>
      <c r="B95" s="54" t="s">
        <v>15</v>
      </c>
      <c r="C95" s="55" t="s">
        <v>16</v>
      </c>
      <c r="D95" s="52" t="s">
        <v>76</v>
      </c>
      <c r="E95" s="85">
        <v>1</v>
      </c>
      <c r="F95" s="82">
        <f>E95*F94</f>
        <v>10</v>
      </c>
      <c r="G95" s="2"/>
      <c r="H95" s="3"/>
      <c r="I95" s="3"/>
      <c r="J95" s="3">
        <f>I95*F95</f>
        <v>0</v>
      </c>
      <c r="K95" s="3"/>
      <c r="L95" s="3"/>
      <c r="M95" s="26">
        <f t="shared" ref="M95" si="15">L95+J95+H95</f>
        <v>0</v>
      </c>
    </row>
    <row r="96" spans="1:13" s="27" customFormat="1" ht="22.95" customHeight="1">
      <c r="A96" s="20"/>
      <c r="B96" s="54" t="s">
        <v>102</v>
      </c>
      <c r="C96" s="55" t="s">
        <v>103</v>
      </c>
      <c r="D96" s="52" t="s">
        <v>101</v>
      </c>
      <c r="E96" s="85">
        <v>4.1300000000000003E-2</v>
      </c>
      <c r="F96" s="82">
        <f>E96*F94</f>
        <v>0.41300000000000003</v>
      </c>
      <c r="G96" s="2"/>
      <c r="H96" s="3">
        <f>G96*F96</f>
        <v>0</v>
      </c>
      <c r="I96" s="3"/>
      <c r="J96" s="3"/>
      <c r="K96" s="3"/>
      <c r="L96" s="3"/>
      <c r="M96" s="26">
        <f t="shared" ref="M96:M97" si="16">L96+J96+H96</f>
        <v>0</v>
      </c>
    </row>
    <row r="97" spans="1:13" s="27" customFormat="1" ht="22.95" customHeight="1">
      <c r="A97" s="20"/>
      <c r="B97" s="54" t="s">
        <v>104</v>
      </c>
      <c r="C97" s="55" t="s">
        <v>105</v>
      </c>
      <c r="D97" s="52" t="s">
        <v>76</v>
      </c>
      <c r="E97" s="85">
        <v>1</v>
      </c>
      <c r="F97" s="82">
        <f>E97*F94</f>
        <v>10</v>
      </c>
      <c r="G97" s="2"/>
      <c r="H97" s="3">
        <f>G97*F97</f>
        <v>0</v>
      </c>
      <c r="I97" s="3"/>
      <c r="J97" s="3"/>
      <c r="K97" s="3"/>
      <c r="L97" s="3"/>
      <c r="M97" s="26">
        <f t="shared" si="16"/>
        <v>0</v>
      </c>
    </row>
    <row r="98" spans="1:13" s="27" customFormat="1" ht="49.2" customHeight="1">
      <c r="A98" s="20">
        <v>21</v>
      </c>
      <c r="B98" s="31" t="s">
        <v>264</v>
      </c>
      <c r="C98" s="43" t="s">
        <v>265</v>
      </c>
      <c r="D98" s="52" t="s">
        <v>76</v>
      </c>
      <c r="E98" s="83"/>
      <c r="F98" s="82">
        <v>23</v>
      </c>
      <c r="G98" s="2"/>
      <c r="H98" s="3"/>
      <c r="I98" s="3"/>
      <c r="J98" s="3"/>
      <c r="K98" s="3"/>
      <c r="L98" s="3"/>
      <c r="M98" s="26"/>
    </row>
    <row r="99" spans="1:13" s="27" customFormat="1" ht="21.6" customHeight="1">
      <c r="A99" s="20"/>
      <c r="B99" s="54" t="s">
        <v>15</v>
      </c>
      <c r="C99" s="55" t="s">
        <v>16</v>
      </c>
      <c r="D99" s="52" t="s">
        <v>76</v>
      </c>
      <c r="E99" s="85">
        <v>1</v>
      </c>
      <c r="F99" s="82">
        <f>E99*F98</f>
        <v>23</v>
      </c>
      <c r="G99" s="2"/>
      <c r="H99" s="3"/>
      <c r="I99" s="3"/>
      <c r="J99" s="3">
        <f>I99*F99</f>
        <v>0</v>
      </c>
      <c r="K99" s="3"/>
      <c r="L99" s="3"/>
      <c r="M99" s="26">
        <f t="shared" ref="M99:M101" si="17">L99+J99+H99</f>
        <v>0</v>
      </c>
    </row>
    <row r="100" spans="1:13" s="27" customFormat="1" ht="21.6" customHeight="1">
      <c r="A100" s="20"/>
      <c r="B100" s="54" t="s">
        <v>102</v>
      </c>
      <c r="C100" s="55" t="s">
        <v>103</v>
      </c>
      <c r="D100" s="52" t="s">
        <v>101</v>
      </c>
      <c r="E100" s="85">
        <v>1.6500000000000001E-2</v>
      </c>
      <c r="F100" s="82">
        <f>E100*F98</f>
        <v>0.3795</v>
      </c>
      <c r="G100" s="2"/>
      <c r="H100" s="3">
        <f>G100*F100</f>
        <v>0</v>
      </c>
      <c r="I100" s="3"/>
      <c r="J100" s="3"/>
      <c r="K100" s="3"/>
      <c r="L100" s="3"/>
      <c r="M100" s="26">
        <f t="shared" si="17"/>
        <v>0</v>
      </c>
    </row>
    <row r="101" spans="1:13" s="27" customFormat="1" ht="21.6" customHeight="1">
      <c r="A101" s="20"/>
      <c r="B101" s="54" t="s">
        <v>266</v>
      </c>
      <c r="C101" s="55" t="s">
        <v>267</v>
      </c>
      <c r="D101" s="52" t="s">
        <v>76</v>
      </c>
      <c r="E101" s="85">
        <v>1</v>
      </c>
      <c r="F101" s="82">
        <f>E101*F98</f>
        <v>23</v>
      </c>
      <c r="G101" s="2"/>
      <c r="H101" s="3">
        <f>G101*F101</f>
        <v>0</v>
      </c>
      <c r="I101" s="3"/>
      <c r="J101" s="3"/>
      <c r="K101" s="3"/>
      <c r="L101" s="3"/>
      <c r="M101" s="26">
        <f t="shared" si="17"/>
        <v>0</v>
      </c>
    </row>
    <row r="102" spans="1:13" s="27" customFormat="1" ht="49.2" customHeight="1">
      <c r="A102" s="20">
        <v>22</v>
      </c>
      <c r="B102" s="31" t="s">
        <v>131</v>
      </c>
      <c r="C102" s="43" t="s">
        <v>132</v>
      </c>
      <c r="D102" s="23" t="s">
        <v>12</v>
      </c>
      <c r="E102" s="83"/>
      <c r="F102" s="82">
        <v>1.71</v>
      </c>
      <c r="G102" s="2"/>
      <c r="H102" s="3"/>
      <c r="I102" s="3"/>
      <c r="J102" s="3"/>
      <c r="K102" s="3"/>
      <c r="L102" s="3"/>
      <c r="M102" s="26"/>
    </row>
    <row r="103" spans="1:13" s="27" customFormat="1" ht="22.95" customHeight="1">
      <c r="A103" s="20"/>
      <c r="B103" s="45" t="s">
        <v>106</v>
      </c>
      <c r="C103" s="46" t="s">
        <v>107</v>
      </c>
      <c r="D103" s="23" t="s">
        <v>12</v>
      </c>
      <c r="E103" s="85">
        <v>1</v>
      </c>
      <c r="F103" s="82">
        <f>E103*F102</f>
        <v>1.71</v>
      </c>
      <c r="G103" s="2"/>
      <c r="H103" s="3"/>
      <c r="I103" s="3"/>
      <c r="J103" s="3">
        <f>I103*F103</f>
        <v>0</v>
      </c>
      <c r="K103" s="3"/>
      <c r="L103" s="3"/>
      <c r="M103" s="26">
        <f t="shared" ref="M103:M107" si="18">L103+J103+H103</f>
        <v>0</v>
      </c>
    </row>
    <row r="104" spans="1:13" s="27" customFormat="1" ht="19.95" customHeight="1">
      <c r="A104" s="20"/>
      <c r="B104" s="29" t="s">
        <v>20</v>
      </c>
      <c r="C104" s="29" t="s">
        <v>21</v>
      </c>
      <c r="D104" s="23" t="s">
        <v>12</v>
      </c>
      <c r="E104" s="89">
        <v>1.0149999999999999</v>
      </c>
      <c r="F104" s="84">
        <f>E104*F102</f>
        <v>1.7356499999999997</v>
      </c>
      <c r="G104" s="2"/>
      <c r="H104" s="3">
        <f>G104*F104</f>
        <v>0</v>
      </c>
      <c r="I104" s="3"/>
      <c r="J104" s="3"/>
      <c r="K104" s="3"/>
      <c r="L104" s="3"/>
      <c r="M104" s="26">
        <f t="shared" si="18"/>
        <v>0</v>
      </c>
    </row>
    <row r="105" spans="1:13" s="27" customFormat="1" ht="19.95" customHeight="1">
      <c r="A105" s="20"/>
      <c r="B105" s="48" t="s">
        <v>42</v>
      </c>
      <c r="C105" s="48" t="s">
        <v>43</v>
      </c>
      <c r="D105" s="49" t="s">
        <v>24</v>
      </c>
      <c r="E105" s="83">
        <v>0.188</v>
      </c>
      <c r="F105" s="90">
        <f>ROUND(E105*1.03,3)</f>
        <v>0.19400000000000001</v>
      </c>
      <c r="G105" s="2"/>
      <c r="H105" s="3">
        <f>F105*G105</f>
        <v>0</v>
      </c>
      <c r="I105" s="3"/>
      <c r="J105" s="3"/>
      <c r="K105" s="3"/>
      <c r="L105" s="3"/>
      <c r="M105" s="26">
        <f t="shared" si="18"/>
        <v>0</v>
      </c>
    </row>
    <row r="106" spans="1:13" s="27" customFormat="1" ht="19.95" customHeight="1">
      <c r="A106" s="20"/>
      <c r="B106" s="53" t="s">
        <v>108</v>
      </c>
      <c r="C106" s="29" t="s">
        <v>109</v>
      </c>
      <c r="D106" s="23" t="s">
        <v>12</v>
      </c>
      <c r="E106" s="89">
        <v>1</v>
      </c>
      <c r="F106" s="84">
        <f>F102*E106</f>
        <v>1.71</v>
      </c>
      <c r="G106" s="2"/>
      <c r="H106" s="3">
        <f>G106*F106</f>
        <v>0</v>
      </c>
      <c r="I106" s="3"/>
      <c r="J106" s="3"/>
      <c r="K106" s="3"/>
      <c r="L106" s="3"/>
      <c r="M106" s="26">
        <f t="shared" si="18"/>
        <v>0</v>
      </c>
    </row>
    <row r="107" spans="1:13" s="27" customFormat="1" ht="19.95" customHeight="1">
      <c r="A107" s="20"/>
      <c r="B107" s="51" t="s">
        <v>29</v>
      </c>
      <c r="C107" s="29" t="s">
        <v>30</v>
      </c>
      <c r="D107" s="23" t="s">
        <v>12</v>
      </c>
      <c r="E107" s="83">
        <v>1</v>
      </c>
      <c r="F107" s="84">
        <f>F102*E107</f>
        <v>1.71</v>
      </c>
      <c r="G107" s="2"/>
      <c r="H107" s="3">
        <f>G107*F107</f>
        <v>0</v>
      </c>
      <c r="I107" s="3"/>
      <c r="J107" s="3"/>
      <c r="K107" s="3"/>
      <c r="L107" s="3"/>
      <c r="M107" s="26">
        <f t="shared" si="18"/>
        <v>0</v>
      </c>
    </row>
    <row r="108" spans="1:13" s="19" customFormat="1" ht="16.95" customHeight="1">
      <c r="A108" s="14"/>
      <c r="B108" s="15" t="s">
        <v>168</v>
      </c>
      <c r="C108" s="16" t="s">
        <v>169</v>
      </c>
      <c r="D108" s="15"/>
      <c r="E108" s="87"/>
      <c r="F108" s="88"/>
      <c r="G108" s="57"/>
      <c r="H108" s="40"/>
      <c r="I108" s="40"/>
      <c r="J108" s="40"/>
      <c r="K108" s="40"/>
      <c r="L108" s="40"/>
      <c r="M108" s="41"/>
    </row>
    <row r="109" spans="1:13" s="27" customFormat="1" ht="19.8">
      <c r="A109" s="20">
        <v>23</v>
      </c>
      <c r="B109" s="31" t="s">
        <v>141</v>
      </c>
      <c r="C109" s="32" t="s">
        <v>142</v>
      </c>
      <c r="D109" s="23" t="s">
        <v>143</v>
      </c>
      <c r="E109" s="81"/>
      <c r="F109" s="82">
        <v>17.34</v>
      </c>
      <c r="G109" s="2"/>
      <c r="H109" s="3"/>
      <c r="I109" s="3"/>
      <c r="J109" s="3"/>
      <c r="K109" s="3"/>
      <c r="L109" s="3"/>
      <c r="M109" s="26"/>
    </row>
    <row r="110" spans="1:13" s="27" customFormat="1" ht="19.8">
      <c r="A110" s="20"/>
      <c r="B110" s="58" t="s">
        <v>144</v>
      </c>
      <c r="C110" s="56" t="s">
        <v>145</v>
      </c>
      <c r="D110" s="23" t="s">
        <v>76</v>
      </c>
      <c r="E110" s="83">
        <v>1</v>
      </c>
      <c r="F110" s="84">
        <f>F109*E110</f>
        <v>17.34</v>
      </c>
      <c r="G110" s="2"/>
      <c r="H110" s="3"/>
      <c r="I110" s="3"/>
      <c r="J110" s="3">
        <f>ROUND(I110*F110,2)</f>
        <v>0</v>
      </c>
      <c r="K110" s="3"/>
      <c r="L110" s="3"/>
      <c r="M110" s="26">
        <f t="shared" ref="M110:M115" si="19">L110+J110+H110</f>
        <v>0</v>
      </c>
    </row>
    <row r="111" spans="1:13" s="27" customFormat="1" ht="19.8">
      <c r="A111" s="20"/>
      <c r="B111" s="58" t="s">
        <v>146</v>
      </c>
      <c r="C111" s="56" t="s">
        <v>147</v>
      </c>
      <c r="D111" s="23" t="s">
        <v>76</v>
      </c>
      <c r="E111" s="83">
        <v>1</v>
      </c>
      <c r="F111" s="82">
        <f>E111*F109</f>
        <v>17.34</v>
      </c>
      <c r="G111" s="2"/>
      <c r="H111" s="3">
        <f>F111*G111</f>
        <v>0</v>
      </c>
      <c r="I111" s="3"/>
      <c r="J111" s="3"/>
      <c r="K111" s="3"/>
      <c r="L111" s="3"/>
      <c r="M111" s="26">
        <f t="shared" si="19"/>
        <v>0</v>
      </c>
    </row>
    <row r="112" spans="1:13" s="27" customFormat="1" ht="19.8">
      <c r="A112" s="20"/>
      <c r="B112" s="58" t="s">
        <v>148</v>
      </c>
      <c r="C112" s="56" t="s">
        <v>149</v>
      </c>
      <c r="D112" s="23" t="s">
        <v>150</v>
      </c>
      <c r="E112" s="83" t="s">
        <v>270</v>
      </c>
      <c r="F112" s="82">
        <v>2</v>
      </c>
      <c r="G112" s="2"/>
      <c r="H112" s="3">
        <f>F112*G112</f>
        <v>0</v>
      </c>
      <c r="I112" s="3"/>
      <c r="J112" s="3"/>
      <c r="K112" s="3"/>
      <c r="L112" s="3"/>
      <c r="M112" s="26">
        <f t="shared" si="19"/>
        <v>0</v>
      </c>
    </row>
    <row r="113" spans="1:13" s="27" customFormat="1" ht="19.8">
      <c r="A113" s="20"/>
      <c r="B113" s="58" t="s">
        <v>151</v>
      </c>
      <c r="C113" s="56" t="s">
        <v>152</v>
      </c>
      <c r="D113" s="23" t="s">
        <v>150</v>
      </c>
      <c r="E113" s="83" t="s">
        <v>270</v>
      </c>
      <c r="F113" s="82">
        <v>2</v>
      </c>
      <c r="G113" s="2"/>
      <c r="H113" s="3">
        <f>F113*G113</f>
        <v>0</v>
      </c>
      <c r="I113" s="3"/>
      <c r="J113" s="3"/>
      <c r="K113" s="3"/>
      <c r="L113" s="3"/>
      <c r="M113" s="26">
        <f t="shared" si="19"/>
        <v>0</v>
      </c>
    </row>
    <row r="114" spans="1:13" s="27" customFormat="1" ht="19.8">
      <c r="A114" s="20"/>
      <c r="B114" s="58" t="s">
        <v>153</v>
      </c>
      <c r="C114" s="56" t="s">
        <v>154</v>
      </c>
      <c r="D114" s="23" t="s">
        <v>150</v>
      </c>
      <c r="E114" s="83" t="s">
        <v>270</v>
      </c>
      <c r="F114" s="82">
        <v>14</v>
      </c>
      <c r="G114" s="2"/>
      <c r="H114" s="3">
        <f>F114*G114</f>
        <v>0</v>
      </c>
      <c r="I114" s="3"/>
      <c r="J114" s="3"/>
      <c r="K114" s="3"/>
      <c r="L114" s="3"/>
      <c r="M114" s="26">
        <f t="shared" si="19"/>
        <v>0</v>
      </c>
    </row>
    <row r="115" spans="1:13" s="27" customFormat="1" ht="19.8">
      <c r="A115" s="20"/>
      <c r="B115" s="58" t="s">
        <v>155</v>
      </c>
      <c r="C115" s="56" t="s">
        <v>156</v>
      </c>
      <c r="D115" s="23" t="s">
        <v>157</v>
      </c>
      <c r="E115" s="83">
        <v>1</v>
      </c>
      <c r="F115" s="84">
        <f>F109*E115</f>
        <v>17.34</v>
      </c>
      <c r="G115" s="2"/>
      <c r="H115" s="3">
        <f>F115*G115</f>
        <v>0</v>
      </c>
      <c r="I115" s="3"/>
      <c r="J115" s="3"/>
      <c r="K115" s="3"/>
      <c r="L115" s="3"/>
      <c r="M115" s="26">
        <f t="shared" si="19"/>
        <v>0</v>
      </c>
    </row>
    <row r="116" spans="1:13" s="27" customFormat="1" ht="28.8">
      <c r="A116" s="20">
        <v>24</v>
      </c>
      <c r="B116" s="11" t="s">
        <v>158</v>
      </c>
      <c r="C116" s="11" t="s">
        <v>159</v>
      </c>
      <c r="D116" s="23" t="s">
        <v>72</v>
      </c>
      <c r="E116" s="83"/>
      <c r="F116" s="82">
        <v>179.67</v>
      </c>
      <c r="G116" s="2"/>
      <c r="H116" s="3"/>
      <c r="I116" s="3"/>
      <c r="J116" s="3"/>
      <c r="K116" s="3"/>
      <c r="L116" s="3"/>
      <c r="M116" s="26"/>
    </row>
    <row r="117" spans="1:13" s="27" customFormat="1" ht="19.8">
      <c r="A117" s="20"/>
      <c r="B117" s="58" t="s">
        <v>144</v>
      </c>
      <c r="C117" s="56" t="s">
        <v>145</v>
      </c>
      <c r="D117" s="23" t="s">
        <v>72</v>
      </c>
      <c r="E117" s="83">
        <v>1</v>
      </c>
      <c r="F117" s="84">
        <f>E117*F116</f>
        <v>179.67</v>
      </c>
      <c r="G117" s="2"/>
      <c r="H117" s="3"/>
      <c r="I117" s="3"/>
      <c r="J117" s="3">
        <f>ROUND(I117*F117,2)</f>
        <v>0</v>
      </c>
      <c r="K117" s="3"/>
      <c r="L117" s="3"/>
      <c r="M117" s="26">
        <f>L117+J117+H117</f>
        <v>0</v>
      </c>
    </row>
    <row r="118" spans="1:13" s="27" customFormat="1" ht="19.8">
      <c r="A118" s="20"/>
      <c r="B118" s="58" t="s">
        <v>260</v>
      </c>
      <c r="C118" s="56" t="s">
        <v>261</v>
      </c>
      <c r="D118" s="23" t="s">
        <v>72</v>
      </c>
      <c r="E118" s="83">
        <v>1.02</v>
      </c>
      <c r="F118" s="84">
        <f>E118*F116</f>
        <v>183.26339999999999</v>
      </c>
      <c r="G118" s="2"/>
      <c r="H118" s="3">
        <f>F118*G118</f>
        <v>0</v>
      </c>
      <c r="I118" s="3"/>
      <c r="J118" s="3"/>
      <c r="K118" s="3"/>
      <c r="L118" s="3"/>
      <c r="M118" s="26">
        <f>L118+J118+H118</f>
        <v>0</v>
      </c>
    </row>
    <row r="119" spans="1:13" s="27" customFormat="1" ht="19.8">
      <c r="A119" s="20"/>
      <c r="B119" s="58" t="s">
        <v>155</v>
      </c>
      <c r="C119" s="56" t="s">
        <v>156</v>
      </c>
      <c r="D119" s="23" t="s">
        <v>157</v>
      </c>
      <c r="E119" s="84">
        <v>1</v>
      </c>
      <c r="F119" s="84">
        <f>E119*F116</f>
        <v>179.67</v>
      </c>
      <c r="G119" s="2"/>
      <c r="H119" s="3">
        <f>F119*G119</f>
        <v>0</v>
      </c>
      <c r="I119" s="3"/>
      <c r="J119" s="3"/>
      <c r="K119" s="3"/>
      <c r="L119" s="3"/>
      <c r="M119" s="26">
        <f>L119+J119+H119</f>
        <v>0</v>
      </c>
    </row>
    <row r="120" spans="1:13" s="27" customFormat="1" ht="28.8">
      <c r="A120" s="20">
        <v>25</v>
      </c>
      <c r="B120" s="11" t="s">
        <v>160</v>
      </c>
      <c r="C120" s="11" t="s">
        <v>161</v>
      </c>
      <c r="D120" s="23" t="s">
        <v>72</v>
      </c>
      <c r="E120" s="83"/>
      <c r="F120" s="82">
        <v>14.75</v>
      </c>
      <c r="G120" s="2"/>
      <c r="H120" s="3"/>
      <c r="I120" s="3"/>
      <c r="J120" s="3"/>
      <c r="K120" s="3"/>
      <c r="L120" s="3"/>
      <c r="M120" s="26"/>
    </row>
    <row r="121" spans="1:13" s="27" customFormat="1" ht="19.8">
      <c r="A121" s="20"/>
      <c r="B121" s="58" t="s">
        <v>144</v>
      </c>
      <c r="C121" s="56" t="s">
        <v>145</v>
      </c>
      <c r="D121" s="23" t="s">
        <v>72</v>
      </c>
      <c r="E121" s="83">
        <v>1</v>
      </c>
      <c r="F121" s="84">
        <f>E121*F120</f>
        <v>14.75</v>
      </c>
      <c r="G121" s="2"/>
      <c r="H121" s="3"/>
      <c r="I121" s="3"/>
      <c r="J121" s="3">
        <f>ROUND(I121*F121,2)</f>
        <v>0</v>
      </c>
      <c r="K121" s="3"/>
      <c r="L121" s="3"/>
      <c r="M121" s="26">
        <f>L121+J121+H121</f>
        <v>0</v>
      </c>
    </row>
    <row r="122" spans="1:13" s="27" customFormat="1" ht="19.8">
      <c r="A122" s="20"/>
      <c r="B122" s="58" t="s">
        <v>162</v>
      </c>
      <c r="C122" s="56" t="s">
        <v>163</v>
      </c>
      <c r="D122" s="23" t="s">
        <v>72</v>
      </c>
      <c r="E122" s="83">
        <v>1</v>
      </c>
      <c r="F122" s="84">
        <f>E122*F120</f>
        <v>14.75</v>
      </c>
      <c r="G122" s="2"/>
      <c r="H122" s="3">
        <f>F122*G122</f>
        <v>0</v>
      </c>
      <c r="I122" s="3"/>
      <c r="J122" s="3"/>
      <c r="K122" s="3"/>
      <c r="L122" s="3"/>
      <c r="M122" s="26">
        <f>L122+J122+H122</f>
        <v>0</v>
      </c>
    </row>
    <row r="123" spans="1:13" s="27" customFormat="1" ht="19.8">
      <c r="A123" s="20"/>
      <c r="B123" s="58" t="s">
        <v>155</v>
      </c>
      <c r="C123" s="56" t="s">
        <v>156</v>
      </c>
      <c r="D123" s="23" t="s">
        <v>157</v>
      </c>
      <c r="E123" s="84">
        <v>1</v>
      </c>
      <c r="F123" s="84">
        <f>E123*F120</f>
        <v>14.75</v>
      </c>
      <c r="G123" s="2"/>
      <c r="H123" s="3">
        <f>F123*G123</f>
        <v>0</v>
      </c>
      <c r="I123" s="3"/>
      <c r="J123" s="3"/>
      <c r="K123" s="3"/>
      <c r="L123" s="3"/>
      <c r="M123" s="26">
        <f>L123+J123+H123</f>
        <v>0</v>
      </c>
    </row>
    <row r="124" spans="1:13" s="27" customFormat="1" ht="19.8">
      <c r="A124" s="20">
        <v>26</v>
      </c>
      <c r="B124" s="31" t="s">
        <v>164</v>
      </c>
      <c r="C124" s="32" t="s">
        <v>165</v>
      </c>
      <c r="D124" s="23" t="s">
        <v>72</v>
      </c>
      <c r="E124" s="83"/>
      <c r="F124" s="82">
        <v>174.74</v>
      </c>
      <c r="G124" s="2"/>
      <c r="H124" s="3"/>
      <c r="I124" s="3"/>
      <c r="J124" s="3"/>
      <c r="K124" s="3"/>
      <c r="L124" s="3"/>
      <c r="M124" s="26"/>
    </row>
    <row r="125" spans="1:13" s="27" customFormat="1" ht="19.8">
      <c r="A125" s="20"/>
      <c r="B125" s="58" t="s">
        <v>144</v>
      </c>
      <c r="C125" s="56" t="s">
        <v>145</v>
      </c>
      <c r="D125" s="23" t="s">
        <v>72</v>
      </c>
      <c r="E125" s="83">
        <v>1</v>
      </c>
      <c r="F125" s="84">
        <f>E125*F124</f>
        <v>174.74</v>
      </c>
      <c r="G125" s="2"/>
      <c r="H125" s="3"/>
      <c r="I125" s="3"/>
      <c r="J125" s="3">
        <f>ROUND(I125*F125,2)</f>
        <v>0</v>
      </c>
      <c r="K125" s="3"/>
      <c r="L125" s="3"/>
      <c r="M125" s="26">
        <f>L125+J125+H125</f>
        <v>0</v>
      </c>
    </row>
    <row r="126" spans="1:13" s="27" customFormat="1" ht="19.8">
      <c r="A126" s="20"/>
      <c r="B126" s="58" t="s">
        <v>166</v>
      </c>
      <c r="C126" s="58" t="s">
        <v>167</v>
      </c>
      <c r="D126" s="23" t="s">
        <v>72</v>
      </c>
      <c r="E126" s="83">
        <v>1.02</v>
      </c>
      <c r="F126" s="84">
        <f>E126*F124</f>
        <v>178.23480000000001</v>
      </c>
      <c r="G126" s="2"/>
      <c r="H126" s="3">
        <f>F126*G126</f>
        <v>0</v>
      </c>
      <c r="I126" s="3"/>
      <c r="J126" s="3"/>
      <c r="K126" s="3"/>
      <c r="L126" s="3"/>
      <c r="M126" s="26">
        <f>L126+J126+H126</f>
        <v>0</v>
      </c>
    </row>
    <row r="127" spans="1:13" s="27" customFormat="1" ht="19.8">
      <c r="A127" s="20"/>
      <c r="B127" s="58" t="s">
        <v>268</v>
      </c>
      <c r="C127" s="58" t="s">
        <v>269</v>
      </c>
      <c r="D127" s="23" t="s">
        <v>76</v>
      </c>
      <c r="E127" s="83">
        <v>0.6</v>
      </c>
      <c r="F127" s="84">
        <f>E127*F124</f>
        <v>104.84400000000001</v>
      </c>
      <c r="G127" s="2"/>
      <c r="H127" s="3">
        <f>F127*G127</f>
        <v>0</v>
      </c>
      <c r="I127" s="3"/>
      <c r="J127" s="3"/>
      <c r="K127" s="3"/>
      <c r="L127" s="3"/>
      <c r="M127" s="26">
        <f>L127+J127+H127</f>
        <v>0</v>
      </c>
    </row>
    <row r="128" spans="1:13" s="27" customFormat="1" ht="19.8">
      <c r="A128" s="20"/>
      <c r="B128" s="58" t="s">
        <v>155</v>
      </c>
      <c r="C128" s="56" t="s">
        <v>156</v>
      </c>
      <c r="D128" s="23" t="s">
        <v>157</v>
      </c>
      <c r="E128" s="84">
        <v>0.5</v>
      </c>
      <c r="F128" s="84">
        <f>E128*F124</f>
        <v>87.37</v>
      </c>
      <c r="G128" s="2"/>
      <c r="H128" s="3">
        <f>F128*G128</f>
        <v>0</v>
      </c>
      <c r="I128" s="3"/>
      <c r="J128" s="3"/>
      <c r="K128" s="3"/>
      <c r="L128" s="3"/>
      <c r="M128" s="26">
        <f>L128+J128+H128</f>
        <v>0</v>
      </c>
    </row>
    <row r="129" spans="1:13" s="61" customFormat="1" ht="19.8">
      <c r="A129" s="20">
        <v>27</v>
      </c>
      <c r="B129" s="59" t="s">
        <v>180</v>
      </c>
      <c r="C129" s="59" t="s">
        <v>181</v>
      </c>
      <c r="D129" s="23" t="s">
        <v>101</v>
      </c>
      <c r="E129" s="92"/>
      <c r="F129" s="82">
        <v>1.9</v>
      </c>
      <c r="G129" s="6"/>
      <c r="H129" s="7"/>
      <c r="I129" s="7"/>
      <c r="J129" s="7"/>
      <c r="K129" s="7"/>
      <c r="L129" s="7"/>
      <c r="M129" s="60"/>
    </row>
    <row r="130" spans="1:13" s="27" customFormat="1" ht="19.8">
      <c r="A130" s="20"/>
      <c r="B130" s="58" t="s">
        <v>15</v>
      </c>
      <c r="C130" s="58" t="s">
        <v>145</v>
      </c>
      <c r="D130" s="23" t="s">
        <v>150</v>
      </c>
      <c r="E130" s="83">
        <v>125</v>
      </c>
      <c r="F130" s="84">
        <f>E130*$F$129</f>
        <v>237.5</v>
      </c>
      <c r="G130" s="2"/>
      <c r="H130" s="3"/>
      <c r="I130" s="3"/>
      <c r="J130" s="3">
        <f>I130*F130</f>
        <v>0</v>
      </c>
      <c r="K130" s="3"/>
      <c r="L130" s="3"/>
      <c r="M130" s="26">
        <f>L130+J130+H130</f>
        <v>0</v>
      </c>
    </row>
    <row r="131" spans="1:13" s="27" customFormat="1" ht="19.8">
      <c r="A131" s="20"/>
      <c r="B131" s="58" t="s">
        <v>184</v>
      </c>
      <c r="C131" s="58" t="s">
        <v>185</v>
      </c>
      <c r="D131" s="23" t="s">
        <v>12</v>
      </c>
      <c r="E131" s="83">
        <v>0.11</v>
      </c>
      <c r="F131" s="84">
        <f>E131*$F$129</f>
        <v>0.20899999999999999</v>
      </c>
      <c r="G131" s="2"/>
      <c r="H131" s="3">
        <f>G131*F131</f>
        <v>0</v>
      </c>
      <c r="I131" s="3"/>
      <c r="J131" s="3"/>
      <c r="K131" s="3"/>
      <c r="L131" s="3"/>
      <c r="M131" s="26">
        <f>L131+J131+H131</f>
        <v>0</v>
      </c>
    </row>
    <row r="132" spans="1:13" s="27" customFormat="1" ht="19.8">
      <c r="A132" s="20"/>
      <c r="B132" s="58" t="s">
        <v>186</v>
      </c>
      <c r="C132" s="58" t="s">
        <v>187</v>
      </c>
      <c r="D132" s="23" t="s">
        <v>150</v>
      </c>
      <c r="E132" s="83">
        <v>125</v>
      </c>
      <c r="F132" s="84">
        <f>E132*$F$129</f>
        <v>237.5</v>
      </c>
      <c r="G132" s="2"/>
      <c r="H132" s="3">
        <f>G132*F132</f>
        <v>0</v>
      </c>
      <c r="I132" s="3"/>
      <c r="J132" s="3"/>
      <c r="K132" s="3"/>
      <c r="L132" s="3"/>
      <c r="M132" s="26">
        <f>L132+J132+H132</f>
        <v>0</v>
      </c>
    </row>
    <row r="133" spans="1:13" s="27" customFormat="1" ht="19.8">
      <c r="A133" s="20"/>
      <c r="B133" s="58" t="s">
        <v>188</v>
      </c>
      <c r="C133" s="58" t="s">
        <v>189</v>
      </c>
      <c r="D133" s="23" t="s">
        <v>24</v>
      </c>
      <c r="E133" s="83">
        <v>2.3999999999999998E-3</v>
      </c>
      <c r="F133" s="84">
        <f>ROUND(E133*1.03*F129,3)</f>
        <v>5.0000000000000001E-3</v>
      </c>
      <c r="G133" s="2"/>
      <c r="H133" s="3">
        <f>G133*F133</f>
        <v>0</v>
      </c>
      <c r="I133" s="3"/>
      <c r="J133" s="3"/>
      <c r="K133" s="3"/>
      <c r="L133" s="3"/>
      <c r="M133" s="26">
        <f>L133+J133+H133</f>
        <v>0</v>
      </c>
    </row>
    <row r="134" spans="1:13" s="27" customFormat="1" ht="19.8">
      <c r="A134" s="20"/>
      <c r="B134" s="58" t="s">
        <v>190</v>
      </c>
      <c r="C134" s="58" t="s">
        <v>156</v>
      </c>
      <c r="D134" s="23" t="s">
        <v>112</v>
      </c>
      <c r="E134" s="83">
        <v>1</v>
      </c>
      <c r="F134" s="84">
        <f>E134*$F$129</f>
        <v>1.9</v>
      </c>
      <c r="G134" s="2"/>
      <c r="H134" s="3">
        <f>G134*F134</f>
        <v>0</v>
      </c>
      <c r="I134" s="3"/>
      <c r="J134" s="3"/>
      <c r="K134" s="3"/>
      <c r="L134" s="3"/>
      <c r="M134" s="26">
        <f>L134+J134+H134</f>
        <v>0</v>
      </c>
    </row>
    <row r="135" spans="1:13" s="27" customFormat="1" ht="28.8">
      <c r="A135" s="20">
        <v>28</v>
      </c>
      <c r="B135" s="11" t="s">
        <v>193</v>
      </c>
      <c r="C135" s="11" t="s">
        <v>194</v>
      </c>
      <c r="D135" s="23" t="s">
        <v>72</v>
      </c>
      <c r="E135" s="83"/>
      <c r="F135" s="82">
        <v>37.800000000000004</v>
      </c>
      <c r="G135" s="2"/>
      <c r="H135" s="3"/>
      <c r="I135" s="3"/>
      <c r="J135" s="3"/>
      <c r="K135" s="3"/>
      <c r="L135" s="3"/>
      <c r="M135" s="26"/>
    </row>
    <row r="136" spans="1:13" s="27" customFormat="1" ht="19.8">
      <c r="A136" s="20"/>
      <c r="B136" s="58" t="s">
        <v>144</v>
      </c>
      <c r="C136" s="56" t="s">
        <v>145</v>
      </c>
      <c r="D136" s="23" t="s">
        <v>72</v>
      </c>
      <c r="E136" s="83">
        <v>1</v>
      </c>
      <c r="F136" s="84">
        <f>E136*F135</f>
        <v>37.800000000000004</v>
      </c>
      <c r="G136" s="2"/>
      <c r="H136" s="3"/>
      <c r="I136" s="3"/>
      <c r="J136" s="3">
        <f>ROUND(I136*F136,2)</f>
        <v>0</v>
      </c>
      <c r="K136" s="3"/>
      <c r="L136" s="3"/>
      <c r="M136" s="26">
        <f>L136+J136+H136</f>
        <v>0</v>
      </c>
    </row>
    <row r="137" spans="1:13" s="27" customFormat="1" ht="19.8">
      <c r="A137" s="20"/>
      <c r="B137" s="58" t="s">
        <v>184</v>
      </c>
      <c r="C137" s="58" t="s">
        <v>191</v>
      </c>
      <c r="D137" s="23" t="s">
        <v>101</v>
      </c>
      <c r="E137" s="83">
        <v>2.5499999999999998E-2</v>
      </c>
      <c r="F137" s="84">
        <f>E137*F135</f>
        <v>0.96390000000000009</v>
      </c>
      <c r="G137" s="2"/>
      <c r="H137" s="3">
        <f>F137*G137</f>
        <v>0</v>
      </c>
      <c r="I137" s="3"/>
      <c r="J137" s="3"/>
      <c r="K137" s="3"/>
      <c r="L137" s="3"/>
      <c r="M137" s="26">
        <f>L137+J137+H137</f>
        <v>0</v>
      </c>
    </row>
    <row r="138" spans="1:13" s="27" customFormat="1" ht="19.8">
      <c r="A138" s="20"/>
      <c r="B138" s="58" t="s">
        <v>155</v>
      </c>
      <c r="C138" s="56" t="s">
        <v>156</v>
      </c>
      <c r="D138" s="23" t="s">
        <v>157</v>
      </c>
      <c r="E138" s="84">
        <v>1</v>
      </c>
      <c r="F138" s="84">
        <f>E138*F135</f>
        <v>37.800000000000004</v>
      </c>
      <c r="G138" s="2"/>
      <c r="H138" s="3">
        <f>F138*G138</f>
        <v>0</v>
      </c>
      <c r="I138" s="3"/>
      <c r="J138" s="3"/>
      <c r="K138" s="3"/>
      <c r="L138" s="3"/>
      <c r="M138" s="26">
        <f>L138+J138+H138</f>
        <v>0</v>
      </c>
    </row>
    <row r="139" spans="1:13" s="27" customFormat="1" ht="28.8">
      <c r="A139" s="20">
        <v>29</v>
      </c>
      <c r="B139" s="11" t="s">
        <v>182</v>
      </c>
      <c r="C139" s="11" t="s">
        <v>183</v>
      </c>
      <c r="D139" s="23" t="s">
        <v>72</v>
      </c>
      <c r="E139" s="83"/>
      <c r="F139" s="82">
        <v>37.800000000000004</v>
      </c>
      <c r="G139" s="2"/>
      <c r="H139" s="3"/>
      <c r="I139" s="3"/>
      <c r="J139" s="3"/>
      <c r="K139" s="3"/>
      <c r="L139" s="3"/>
      <c r="M139" s="26"/>
    </row>
    <row r="140" spans="1:13" s="27" customFormat="1" ht="19.8">
      <c r="A140" s="20"/>
      <c r="B140" s="58" t="s">
        <v>144</v>
      </c>
      <c r="C140" s="56" t="s">
        <v>145</v>
      </c>
      <c r="D140" s="23" t="s">
        <v>72</v>
      </c>
      <c r="E140" s="83">
        <v>1</v>
      </c>
      <c r="F140" s="84">
        <f>E140*F139</f>
        <v>37.800000000000004</v>
      </c>
      <c r="G140" s="2"/>
      <c r="H140" s="3"/>
      <c r="I140" s="3"/>
      <c r="J140" s="3">
        <f>ROUND(I140*F140,2)</f>
        <v>0</v>
      </c>
      <c r="K140" s="3"/>
      <c r="L140" s="3"/>
      <c r="M140" s="26">
        <f>L140+J140+H140</f>
        <v>0</v>
      </c>
    </row>
    <row r="141" spans="1:13" s="27" customFormat="1" ht="19.8">
      <c r="A141" s="20"/>
      <c r="B141" s="58" t="s">
        <v>192</v>
      </c>
      <c r="C141" s="56" t="s">
        <v>196</v>
      </c>
      <c r="D141" s="23" t="s">
        <v>101</v>
      </c>
      <c r="E141" s="83">
        <v>7</v>
      </c>
      <c r="F141" s="84">
        <f>E141*F139</f>
        <v>264.60000000000002</v>
      </c>
      <c r="G141" s="2"/>
      <c r="H141" s="3">
        <f>F141*G141</f>
        <v>0</v>
      </c>
      <c r="I141" s="3"/>
      <c r="J141" s="3"/>
      <c r="K141" s="3"/>
      <c r="L141" s="3"/>
      <c r="M141" s="26">
        <f>L141+J141+H141</f>
        <v>0</v>
      </c>
    </row>
    <row r="142" spans="1:13" s="27" customFormat="1" ht="19.8">
      <c r="A142" s="20"/>
      <c r="B142" s="58" t="s">
        <v>195</v>
      </c>
      <c r="C142" s="56" t="s">
        <v>197</v>
      </c>
      <c r="D142" s="23" t="s">
        <v>72</v>
      </c>
      <c r="E142" s="83">
        <v>1.02</v>
      </c>
      <c r="F142" s="84">
        <f>E142*F139</f>
        <v>38.556000000000004</v>
      </c>
      <c r="G142" s="2"/>
      <c r="H142" s="3">
        <f>F142*G142</f>
        <v>0</v>
      </c>
      <c r="I142" s="3"/>
      <c r="J142" s="3"/>
      <c r="K142" s="3"/>
      <c r="L142" s="3"/>
      <c r="M142" s="26">
        <f>L142+J142+H142</f>
        <v>0</v>
      </c>
    </row>
    <row r="143" spans="1:13" s="27" customFormat="1" ht="19.8">
      <c r="A143" s="20"/>
      <c r="B143" s="58" t="s">
        <v>155</v>
      </c>
      <c r="C143" s="56" t="s">
        <v>156</v>
      </c>
      <c r="D143" s="23" t="s">
        <v>157</v>
      </c>
      <c r="E143" s="84">
        <v>1</v>
      </c>
      <c r="F143" s="84">
        <f>E143*F139</f>
        <v>37.800000000000004</v>
      </c>
      <c r="G143" s="2"/>
      <c r="H143" s="3">
        <f>F143*G143</f>
        <v>0</v>
      </c>
      <c r="I143" s="3"/>
      <c r="J143" s="3"/>
      <c r="K143" s="3"/>
      <c r="L143" s="3"/>
      <c r="M143" s="26">
        <f>L143+J143+H143</f>
        <v>0</v>
      </c>
    </row>
    <row r="144" spans="1:13" s="19" customFormat="1" ht="16.8" customHeight="1">
      <c r="A144" s="14"/>
      <c r="B144" s="15" t="s">
        <v>170</v>
      </c>
      <c r="C144" s="16" t="s">
        <v>171</v>
      </c>
      <c r="D144" s="15"/>
      <c r="E144" s="87"/>
      <c r="F144" s="88"/>
      <c r="G144" s="57"/>
      <c r="H144" s="40"/>
      <c r="I144" s="40"/>
      <c r="J144" s="40"/>
      <c r="K144" s="40"/>
      <c r="L144" s="40"/>
      <c r="M144" s="41"/>
    </row>
    <row r="145" spans="1:14" s="27" customFormat="1" ht="19.8">
      <c r="A145" s="20">
        <v>30</v>
      </c>
      <c r="B145" s="58" t="s">
        <v>272</v>
      </c>
      <c r="C145" s="56" t="s">
        <v>271</v>
      </c>
      <c r="D145" s="23" t="s">
        <v>172</v>
      </c>
      <c r="E145" s="83"/>
      <c r="F145" s="84">
        <v>1</v>
      </c>
      <c r="G145" s="2"/>
      <c r="H145" s="3">
        <f>G145*F145</f>
        <v>0</v>
      </c>
      <c r="I145" s="3"/>
      <c r="J145" s="3">
        <f>I145*F145</f>
        <v>0</v>
      </c>
      <c r="K145" s="3"/>
      <c r="L145" s="3"/>
      <c r="M145" s="26">
        <f t="shared" ref="M145" si="20">L145+J145+H145</f>
        <v>0</v>
      </c>
    </row>
    <row r="146" spans="1:14" s="27" customFormat="1" ht="19.95" customHeight="1">
      <c r="A146" s="20"/>
      <c r="B146" s="28" t="s">
        <v>110</v>
      </c>
      <c r="C146" s="11" t="s">
        <v>111</v>
      </c>
      <c r="D146" s="24"/>
      <c r="E146" s="24"/>
      <c r="F146" s="25"/>
      <c r="G146" s="2"/>
      <c r="H146" s="3">
        <f>SUM(H8:H145)</f>
        <v>0</v>
      </c>
      <c r="I146" s="3"/>
      <c r="J146" s="3">
        <f>SUM(J8:J145)</f>
        <v>0</v>
      </c>
      <c r="K146" s="3"/>
      <c r="L146" s="3"/>
      <c r="M146" s="62">
        <f>SUM(M8:M145)</f>
        <v>0</v>
      </c>
      <c r="N146" s="63"/>
    </row>
    <row r="147" spans="1:14" s="27" customFormat="1" ht="31.95" customHeight="1">
      <c r="A147" s="20"/>
      <c r="B147" s="59" t="s">
        <v>113</v>
      </c>
      <c r="C147" s="11" t="s">
        <v>114</v>
      </c>
      <c r="D147" s="64">
        <v>0</v>
      </c>
      <c r="E147" s="24"/>
      <c r="F147" s="30"/>
      <c r="G147" s="2"/>
      <c r="H147" s="3"/>
      <c r="I147" s="3"/>
      <c r="J147" s="3"/>
      <c r="K147" s="3"/>
      <c r="L147" s="3"/>
      <c r="M147" s="62">
        <f>(H146-SUMIFS(H7:H145,C7:C145,"*ბეტონი B*"))*D147</f>
        <v>0</v>
      </c>
      <c r="N147" s="63"/>
    </row>
    <row r="148" spans="1:14" s="27" customFormat="1" ht="19.95" customHeight="1">
      <c r="A148" s="20"/>
      <c r="B148" s="28" t="s">
        <v>110</v>
      </c>
      <c r="C148" s="11" t="s">
        <v>111</v>
      </c>
      <c r="D148" s="1"/>
      <c r="E148" s="24"/>
      <c r="F148" s="30"/>
      <c r="G148" s="2"/>
      <c r="H148" s="3"/>
      <c r="I148" s="3"/>
      <c r="J148" s="3"/>
      <c r="K148" s="3"/>
      <c r="L148" s="3"/>
      <c r="M148" s="62">
        <f>M147+M146</f>
        <v>0</v>
      </c>
      <c r="N148" s="63"/>
    </row>
    <row r="149" spans="1:14" s="27" customFormat="1" ht="19.95" customHeight="1">
      <c r="A149" s="20"/>
      <c r="B149" s="28" t="s">
        <v>115</v>
      </c>
      <c r="C149" s="29" t="s">
        <v>116</v>
      </c>
      <c r="D149" s="1">
        <v>0</v>
      </c>
      <c r="E149" s="24"/>
      <c r="F149" s="65"/>
      <c r="G149" s="2"/>
      <c r="H149" s="3"/>
      <c r="I149" s="3"/>
      <c r="J149" s="3"/>
      <c r="K149" s="3"/>
      <c r="L149" s="3"/>
      <c r="M149" s="26">
        <f>M148*D149</f>
        <v>0</v>
      </c>
      <c r="N149" s="63"/>
    </row>
    <row r="150" spans="1:14" s="27" customFormat="1" ht="19.95" customHeight="1">
      <c r="A150" s="20"/>
      <c r="B150" s="28" t="s">
        <v>110</v>
      </c>
      <c r="C150" s="11" t="s">
        <v>111</v>
      </c>
      <c r="D150" s="1"/>
      <c r="E150" s="24"/>
      <c r="F150" s="65"/>
      <c r="G150" s="2"/>
      <c r="H150" s="3"/>
      <c r="I150" s="3"/>
      <c r="J150" s="3"/>
      <c r="K150" s="3"/>
      <c r="L150" s="3"/>
      <c r="M150" s="62">
        <f>SUM(M148:M149)</f>
        <v>0</v>
      </c>
    </row>
    <row r="151" spans="1:14" s="27" customFormat="1" ht="19.95" customHeight="1">
      <c r="A151" s="20"/>
      <c r="B151" s="28" t="s">
        <v>117</v>
      </c>
      <c r="C151" s="29" t="s">
        <v>118</v>
      </c>
      <c r="D151" s="1">
        <v>0</v>
      </c>
      <c r="E151" s="24"/>
      <c r="F151" s="65"/>
      <c r="G151" s="2"/>
      <c r="H151" s="3"/>
      <c r="I151" s="3"/>
      <c r="J151" s="3"/>
      <c r="K151" s="3"/>
      <c r="L151" s="3"/>
      <c r="M151" s="26">
        <f>M150*D151</f>
        <v>0</v>
      </c>
      <c r="N151" s="63"/>
    </row>
    <row r="152" spans="1:14" s="27" customFormat="1" ht="19.95" customHeight="1">
      <c r="A152" s="20"/>
      <c r="B152" s="28" t="s">
        <v>110</v>
      </c>
      <c r="C152" s="11" t="s">
        <v>111</v>
      </c>
      <c r="D152" s="1"/>
      <c r="E152" s="24"/>
      <c r="F152" s="65"/>
      <c r="G152" s="2"/>
      <c r="H152" s="3"/>
      <c r="I152" s="3"/>
      <c r="J152" s="3"/>
      <c r="K152" s="3"/>
      <c r="L152" s="3"/>
      <c r="M152" s="66">
        <f>SUM(M150:M151)</f>
        <v>0</v>
      </c>
    </row>
    <row r="153" spans="1:14" s="27" customFormat="1" ht="19.95" customHeight="1">
      <c r="A153" s="20"/>
      <c r="B153" s="28" t="s">
        <v>119</v>
      </c>
      <c r="C153" s="29" t="s">
        <v>120</v>
      </c>
      <c r="D153" s="1">
        <v>0</v>
      </c>
      <c r="E153" s="24"/>
      <c r="F153" s="65"/>
      <c r="G153" s="2"/>
      <c r="H153" s="3"/>
      <c r="I153" s="3"/>
      <c r="J153" s="3"/>
      <c r="K153" s="3"/>
      <c r="L153" s="3"/>
      <c r="M153" s="26">
        <f>M152*D153</f>
        <v>0</v>
      </c>
    </row>
    <row r="154" spans="1:14" s="27" customFormat="1" ht="25.95" customHeight="1" thickBot="1">
      <c r="A154" s="67"/>
      <c r="B154" s="68" t="s">
        <v>121</v>
      </c>
      <c r="C154" s="69" t="s">
        <v>122</v>
      </c>
      <c r="D154" s="70" t="s">
        <v>112</v>
      </c>
      <c r="E154" s="70"/>
      <c r="F154" s="71"/>
      <c r="G154" s="72"/>
      <c r="H154" s="73"/>
      <c r="I154" s="73"/>
      <c r="J154" s="73"/>
      <c r="K154" s="73"/>
      <c r="L154" s="73"/>
      <c r="M154" s="74">
        <f>SUM(M152:M153)</f>
        <v>0</v>
      </c>
    </row>
    <row r="155" spans="1:14" s="27" customFormat="1" ht="19.95" customHeight="1">
      <c r="A155" s="20"/>
      <c r="B155" s="28" t="s">
        <v>123</v>
      </c>
      <c r="C155" s="29" t="s">
        <v>124</v>
      </c>
      <c r="D155" s="1">
        <v>0.18</v>
      </c>
      <c r="E155" s="24"/>
      <c r="F155" s="65"/>
      <c r="G155" s="2"/>
      <c r="H155" s="3"/>
      <c r="I155" s="3"/>
      <c r="J155" s="3"/>
      <c r="K155" s="3"/>
      <c r="L155" s="3"/>
      <c r="M155" s="26">
        <f>M154*D155</f>
        <v>0</v>
      </c>
    </row>
    <row r="156" spans="1:14" s="27" customFormat="1" ht="25.95" customHeight="1" thickBot="1">
      <c r="A156" s="67"/>
      <c r="B156" s="68" t="s">
        <v>121</v>
      </c>
      <c r="C156" s="69" t="s">
        <v>122</v>
      </c>
      <c r="D156" s="70" t="s">
        <v>112</v>
      </c>
      <c r="E156" s="70"/>
      <c r="F156" s="71"/>
      <c r="G156" s="72"/>
      <c r="H156" s="73"/>
      <c r="I156" s="73"/>
      <c r="J156" s="73"/>
      <c r="K156" s="73"/>
      <c r="L156" s="73"/>
      <c r="M156" s="74">
        <f>SUM(M154:M155)</f>
        <v>0</v>
      </c>
    </row>
    <row r="158" spans="1:14">
      <c r="F158" s="79"/>
    </row>
  </sheetData>
  <sheetProtection formatCells="0" formatColumns="0" formatRows="0"/>
  <protectedRanges>
    <protectedRange sqref="D149 D151" name="Range4_1_1"/>
    <protectedRange sqref="G30:G31 G63:G64 G73:G75 G46 G83:G84 G59:G60 G53:G54 G106:G107 G102:G103 G36:G37 G56:G57 G39 G89:G92 G94:G96 G98:G100" name="Range1_1_1"/>
    <protectedRange sqref="I30:I32 I46 I68:I76 I106:I107 I36:I37 I83:I85 I39 I63:I65 I53:I61 I89:I103" name="Range2_1_1"/>
    <protectedRange sqref="K30:K31 K63:K64 K46 K66:K75 K83:K84 K59:K60 K53:K54 K102:K103 K105:K107 K48:K50 K33:K37 K56:K57 K39 K41:K42 K86:K92 K94:K96 K98:K100" name="Range3_1_1"/>
    <protectedRange sqref="G51:G52 G38 G43:G45" name="Range1_1_2"/>
    <protectedRange sqref="I51:I52 I47 I104 I43:I45 I38 I40" name="Range2_1_2"/>
    <protectedRange sqref="K51:K52 K43:K44" name="Range3_1_2"/>
    <protectedRange sqref="K32 K65 K47 K76 K85 K101 K55 K93 K97 K104 K58 K40 K61" name="Range3_3"/>
    <protectedRange sqref="G76 G65:G72 G18:G29 G55 G93 G97 G58 G7:G10 G12:G16 G61 G32:G35 G40:G42 G47:G50 G101 G85:G88 G104:G105 G78:G82" name="Range1_5"/>
    <protectedRange sqref="I33:I35 I12 I8 I10 I66:I67 I86:I88 I105 I26:I29 I48:I50 I14:I16 I41:I42 I18:I24 I79:I82" name="Range2_4"/>
    <protectedRange sqref="K18:K29 K78:K82 K7:K16" name="Range3_2"/>
    <protectedRange sqref="G17" name="Range1_5_1"/>
    <protectedRange sqref="I17" name="Range2_4_1"/>
    <protectedRange sqref="K17" name="Range3_2_1"/>
    <protectedRange sqref="I62" name="Range2_1_1_1"/>
    <protectedRange sqref="K62" name="Range3_3_1"/>
    <protectedRange sqref="G62" name="Range1_5_2"/>
    <protectedRange sqref="I77" name="Range2_1_1_2"/>
    <protectedRange sqref="K77" name="Range3_3_2"/>
    <protectedRange sqref="G77" name="Range1_5_3"/>
    <protectedRange sqref="G108" name="Range1_1_1_1"/>
    <protectedRange sqref="I108" name="Range2_1_1_3"/>
    <protectedRange sqref="K108" name="Range3_1_1_1"/>
    <protectedRange sqref="G139:G142 G124:G127 G120:G122 G129 G135:G137 G109:G118" name="Range1_5_1_1"/>
    <protectedRange sqref="I135:I143 I110:I129" name="Range2_4_1_1"/>
    <protectedRange sqref="K135:K143 K109:K129" name="Range3_2_1_1"/>
    <protectedRange sqref="G144:G145" name="Range1_5_1_2"/>
    <protectedRange sqref="I144:I145" name="Range2_4_1_2"/>
    <protectedRange sqref="K144:K145" name="Range3_2_1_2"/>
    <protectedRange sqref="G119" name="Range1_5_1_5"/>
    <protectedRange sqref="G128" name="Range1_5_1_7"/>
  </protectedRanges>
  <autoFilter ref="A4:N156" xr:uid="{80169781-6E9B-4A5E-BDFC-521F68DFFD68}"/>
  <mergeCells count="12">
    <mergeCell ref="A1:M1"/>
    <mergeCell ref="A2:M2"/>
    <mergeCell ref="G3:H3"/>
    <mergeCell ref="I3:J3"/>
    <mergeCell ref="K3:L3"/>
    <mergeCell ref="M3:M4"/>
    <mergeCell ref="A3:A4"/>
    <mergeCell ref="B3:B4"/>
    <mergeCell ref="C3:C4"/>
    <mergeCell ref="D3:D4"/>
    <mergeCell ref="E3:E4"/>
    <mergeCell ref="F3:F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2E7D1B-364E-45AB-8E58-0E6D5D85B4BD}">
  <dimension ref="A1:M46"/>
  <sheetViews>
    <sheetView zoomScaleNormal="100" workbookViewId="0">
      <selection activeCell="E34" sqref="E34"/>
    </sheetView>
  </sheetViews>
  <sheetFormatPr defaultRowHeight="14.4"/>
  <cols>
    <col min="1" max="1" width="3" style="27" bestFit="1" customWidth="1"/>
    <col min="2" max="2" width="41.6640625" style="78" bestFit="1" customWidth="1"/>
    <col min="3" max="3" width="56.33203125" style="78" bestFit="1" customWidth="1"/>
    <col min="4" max="4" width="8" style="78" bestFit="1" customWidth="1"/>
    <col min="5" max="5" width="8.88671875" style="78"/>
    <col min="6" max="10" width="10" style="78" customWidth="1"/>
    <col min="11" max="16384" width="8.88671875" style="78"/>
  </cols>
  <sheetData>
    <row r="1" spans="1:13" ht="34.200000000000003" customHeight="1">
      <c r="A1" s="107" t="s">
        <v>281</v>
      </c>
      <c r="B1" s="107"/>
      <c r="C1" s="107"/>
      <c r="D1" s="107"/>
      <c r="E1" s="107"/>
      <c r="F1" s="107"/>
      <c r="G1" s="107"/>
      <c r="H1" s="107"/>
      <c r="I1" s="107"/>
      <c r="J1" s="107"/>
      <c r="K1" s="93"/>
      <c r="L1" s="93"/>
      <c r="M1" s="93"/>
    </row>
    <row r="2" spans="1:13" ht="15" customHeight="1" thickBot="1">
      <c r="A2" s="109" t="s">
        <v>283</v>
      </c>
      <c r="B2" s="109"/>
      <c r="C2" s="109"/>
      <c r="D2" s="109"/>
      <c r="E2" s="109"/>
      <c r="F2" s="109"/>
      <c r="G2" s="109"/>
      <c r="H2" s="109"/>
      <c r="I2" s="109"/>
      <c r="J2" s="109"/>
      <c r="K2" s="93"/>
      <c r="L2" s="93"/>
      <c r="M2" s="93"/>
    </row>
    <row r="3" spans="1:13">
      <c r="A3" s="122" t="s">
        <v>0</v>
      </c>
      <c r="B3" s="122" t="s">
        <v>1</v>
      </c>
      <c r="C3" s="121" t="s">
        <v>2</v>
      </c>
      <c r="D3" s="121" t="s">
        <v>3</v>
      </c>
      <c r="E3" s="123" t="s">
        <v>5</v>
      </c>
      <c r="F3" s="121" t="s">
        <v>6</v>
      </c>
      <c r="G3" s="121"/>
      <c r="H3" s="121" t="s">
        <v>7</v>
      </c>
      <c r="I3" s="121"/>
      <c r="J3" s="121" t="s">
        <v>9</v>
      </c>
      <c r="K3" s="93"/>
      <c r="L3" s="93"/>
      <c r="M3" s="93"/>
    </row>
    <row r="4" spans="1:13" ht="43.2">
      <c r="A4" s="122"/>
      <c r="B4" s="122"/>
      <c r="C4" s="121"/>
      <c r="D4" s="121"/>
      <c r="E4" s="123"/>
      <c r="F4" s="94" t="s">
        <v>10</v>
      </c>
      <c r="G4" s="59" t="s">
        <v>11</v>
      </c>
      <c r="H4" s="59" t="s">
        <v>10</v>
      </c>
      <c r="I4" s="59" t="s">
        <v>11</v>
      </c>
      <c r="J4" s="121"/>
      <c r="K4" s="93"/>
      <c r="L4" s="93"/>
      <c r="M4" s="93"/>
    </row>
    <row r="5" spans="1:13">
      <c r="A5" s="28">
        <v>1</v>
      </c>
      <c r="B5" s="28">
        <v>2</v>
      </c>
      <c r="C5" s="28">
        <v>3</v>
      </c>
      <c r="D5" s="28">
        <v>4</v>
      </c>
      <c r="E5" s="28">
        <v>5</v>
      </c>
      <c r="F5" s="28">
        <v>6</v>
      </c>
      <c r="G5" s="28">
        <v>7</v>
      </c>
      <c r="H5" s="28">
        <v>8</v>
      </c>
      <c r="I5" s="28">
        <v>9</v>
      </c>
      <c r="J5" s="28">
        <v>10</v>
      </c>
      <c r="K5" s="93"/>
      <c r="L5" s="93"/>
      <c r="M5" s="93"/>
    </row>
    <row r="6" spans="1:13">
      <c r="A6" s="28"/>
      <c r="B6" s="28" t="s">
        <v>259</v>
      </c>
      <c r="C6" s="28" t="s">
        <v>258</v>
      </c>
      <c r="D6" s="28"/>
      <c r="E6" s="95"/>
      <c r="F6" s="95"/>
      <c r="G6" s="28"/>
      <c r="H6" s="28"/>
      <c r="I6" s="28"/>
      <c r="J6" s="95"/>
      <c r="K6" s="93"/>
      <c r="L6" s="93"/>
      <c r="M6" s="93"/>
    </row>
    <row r="7" spans="1:13">
      <c r="A7" s="105">
        <v>1</v>
      </c>
      <c r="B7" s="106" t="s">
        <v>218</v>
      </c>
      <c r="C7" s="106" t="s">
        <v>200</v>
      </c>
      <c r="D7" s="106" t="s">
        <v>150</v>
      </c>
      <c r="E7" s="106">
        <v>1</v>
      </c>
      <c r="F7" s="97"/>
      <c r="G7" s="98">
        <f t="shared" ref="G7:G34" si="0">F7*E7</f>
        <v>0</v>
      </c>
      <c r="H7" s="98"/>
      <c r="I7" s="98">
        <f t="shared" ref="I7:I29" si="1">H7*E7</f>
        <v>0</v>
      </c>
      <c r="J7" s="98">
        <f>I7+G7</f>
        <v>0</v>
      </c>
      <c r="K7" s="93"/>
      <c r="L7" s="93"/>
      <c r="M7" s="93"/>
    </row>
    <row r="8" spans="1:13">
      <c r="A8" s="105">
        <v>2</v>
      </c>
      <c r="B8" s="106" t="s">
        <v>219</v>
      </c>
      <c r="C8" s="106" t="s">
        <v>201</v>
      </c>
      <c r="D8" s="106" t="s">
        <v>150</v>
      </c>
      <c r="E8" s="106">
        <v>3</v>
      </c>
      <c r="F8" s="97"/>
      <c r="G8" s="98">
        <f t="shared" si="0"/>
        <v>0</v>
      </c>
      <c r="H8" s="98"/>
      <c r="I8" s="98">
        <f t="shared" si="1"/>
        <v>0</v>
      </c>
      <c r="J8" s="98">
        <f t="shared" ref="J8:J35" si="2">I8+G8</f>
        <v>0</v>
      </c>
    </row>
    <row r="9" spans="1:13">
      <c r="A9" s="105">
        <v>3</v>
      </c>
      <c r="B9" s="106" t="s">
        <v>220</v>
      </c>
      <c r="C9" s="106" t="s">
        <v>202</v>
      </c>
      <c r="D9" s="106" t="s">
        <v>150</v>
      </c>
      <c r="E9" s="106">
        <v>3</v>
      </c>
      <c r="F9" s="97"/>
      <c r="G9" s="98">
        <f t="shared" si="0"/>
        <v>0</v>
      </c>
      <c r="H9" s="98"/>
      <c r="I9" s="98">
        <f t="shared" si="1"/>
        <v>0</v>
      </c>
      <c r="J9" s="98">
        <f t="shared" si="2"/>
        <v>0</v>
      </c>
    </row>
    <row r="10" spans="1:13">
      <c r="A10" s="105">
        <v>4</v>
      </c>
      <c r="B10" s="106" t="s">
        <v>255</v>
      </c>
      <c r="C10" s="106" t="s">
        <v>203</v>
      </c>
      <c r="D10" s="106" t="s">
        <v>150</v>
      </c>
      <c r="E10" s="106">
        <v>1</v>
      </c>
      <c r="F10" s="97"/>
      <c r="G10" s="98">
        <f t="shared" si="0"/>
        <v>0</v>
      </c>
      <c r="H10" s="98"/>
      <c r="I10" s="98">
        <f t="shared" si="1"/>
        <v>0</v>
      </c>
      <c r="J10" s="98">
        <f t="shared" si="2"/>
        <v>0</v>
      </c>
    </row>
    <row r="11" spans="1:13">
      <c r="A11" s="105">
        <v>5</v>
      </c>
      <c r="B11" s="106" t="s">
        <v>240</v>
      </c>
      <c r="C11" s="106" t="s">
        <v>224</v>
      </c>
      <c r="D11" s="106" t="s">
        <v>150</v>
      </c>
      <c r="E11" s="106">
        <v>1</v>
      </c>
      <c r="F11" s="97"/>
      <c r="G11" s="98">
        <f t="shared" si="0"/>
        <v>0</v>
      </c>
      <c r="H11" s="98"/>
      <c r="I11" s="98">
        <f t="shared" si="1"/>
        <v>0</v>
      </c>
      <c r="J11" s="98">
        <f t="shared" si="2"/>
        <v>0</v>
      </c>
    </row>
    <row r="12" spans="1:13">
      <c r="A12" s="105">
        <v>6</v>
      </c>
      <c r="B12" s="106" t="s">
        <v>241</v>
      </c>
      <c r="C12" s="106" t="s">
        <v>225</v>
      </c>
      <c r="D12" s="106" t="s">
        <v>150</v>
      </c>
      <c r="E12" s="106">
        <v>4</v>
      </c>
      <c r="F12" s="97"/>
      <c r="G12" s="98">
        <f t="shared" si="0"/>
        <v>0</v>
      </c>
      <c r="H12" s="98"/>
      <c r="I12" s="98">
        <f t="shared" si="1"/>
        <v>0</v>
      </c>
      <c r="J12" s="98">
        <f t="shared" si="2"/>
        <v>0</v>
      </c>
    </row>
    <row r="13" spans="1:13">
      <c r="A13" s="105">
        <v>7</v>
      </c>
      <c r="B13" s="106" t="s">
        <v>226</v>
      </c>
      <c r="C13" s="106" t="s">
        <v>221</v>
      </c>
      <c r="D13" s="106" t="s">
        <v>76</v>
      </c>
      <c r="E13" s="106">
        <v>60</v>
      </c>
      <c r="F13" s="97"/>
      <c r="G13" s="98">
        <f t="shared" si="0"/>
        <v>0</v>
      </c>
      <c r="H13" s="98"/>
      <c r="I13" s="98">
        <f t="shared" si="1"/>
        <v>0</v>
      </c>
      <c r="J13" s="98">
        <f t="shared" si="2"/>
        <v>0</v>
      </c>
    </row>
    <row r="14" spans="1:13">
      <c r="A14" s="105">
        <v>8</v>
      </c>
      <c r="B14" s="106" t="s">
        <v>228</v>
      </c>
      <c r="C14" s="106" t="s">
        <v>222</v>
      </c>
      <c r="D14" s="106" t="s">
        <v>76</v>
      </c>
      <c r="E14" s="106">
        <v>50</v>
      </c>
      <c r="F14" s="97"/>
      <c r="G14" s="98">
        <f t="shared" si="0"/>
        <v>0</v>
      </c>
      <c r="H14" s="98"/>
      <c r="I14" s="98">
        <f t="shared" si="1"/>
        <v>0</v>
      </c>
      <c r="J14" s="98">
        <f t="shared" si="2"/>
        <v>0</v>
      </c>
    </row>
    <row r="15" spans="1:13">
      <c r="A15" s="105">
        <v>9</v>
      </c>
      <c r="B15" s="106" t="s">
        <v>227</v>
      </c>
      <c r="C15" s="106" t="s">
        <v>223</v>
      </c>
      <c r="D15" s="106" t="s">
        <v>76</v>
      </c>
      <c r="E15" s="106">
        <v>100</v>
      </c>
      <c r="F15" s="97"/>
      <c r="G15" s="98">
        <f t="shared" si="0"/>
        <v>0</v>
      </c>
      <c r="H15" s="98"/>
      <c r="I15" s="98">
        <f t="shared" si="1"/>
        <v>0</v>
      </c>
      <c r="J15" s="98">
        <f t="shared" si="2"/>
        <v>0</v>
      </c>
    </row>
    <row r="16" spans="1:13">
      <c r="A16" s="105">
        <v>10</v>
      </c>
      <c r="B16" s="106" t="s">
        <v>230</v>
      </c>
      <c r="C16" s="106" t="s">
        <v>231</v>
      </c>
      <c r="D16" s="106" t="s">
        <v>76</v>
      </c>
      <c r="E16" s="106">
        <v>50</v>
      </c>
      <c r="F16" s="97"/>
      <c r="G16" s="98">
        <f t="shared" si="0"/>
        <v>0</v>
      </c>
      <c r="H16" s="98"/>
      <c r="I16" s="98">
        <f t="shared" si="1"/>
        <v>0</v>
      </c>
      <c r="J16" s="98">
        <f t="shared" si="2"/>
        <v>0</v>
      </c>
    </row>
    <row r="17" spans="1:10">
      <c r="A17" s="105">
        <v>11</v>
      </c>
      <c r="B17" s="106" t="s">
        <v>229</v>
      </c>
      <c r="C17" s="106" t="s">
        <v>232</v>
      </c>
      <c r="D17" s="106" t="s">
        <v>76</v>
      </c>
      <c r="E17" s="106">
        <v>100</v>
      </c>
      <c r="F17" s="97"/>
      <c r="G17" s="98">
        <f t="shared" si="0"/>
        <v>0</v>
      </c>
      <c r="H17" s="98"/>
      <c r="I17" s="98">
        <f t="shared" si="1"/>
        <v>0</v>
      </c>
      <c r="J17" s="98">
        <f t="shared" si="2"/>
        <v>0</v>
      </c>
    </row>
    <row r="18" spans="1:10">
      <c r="A18" s="105">
        <v>12</v>
      </c>
      <c r="B18" s="106" t="s">
        <v>233</v>
      </c>
      <c r="C18" s="106" t="s">
        <v>214</v>
      </c>
      <c r="D18" s="106" t="s">
        <v>150</v>
      </c>
      <c r="E18" s="106">
        <v>12</v>
      </c>
      <c r="F18" s="97"/>
      <c r="G18" s="98">
        <f t="shared" si="0"/>
        <v>0</v>
      </c>
      <c r="H18" s="98"/>
      <c r="I18" s="98">
        <f t="shared" si="1"/>
        <v>0</v>
      </c>
      <c r="J18" s="98">
        <f t="shared" si="2"/>
        <v>0</v>
      </c>
    </row>
    <row r="19" spans="1:10">
      <c r="A19" s="105">
        <v>13</v>
      </c>
      <c r="B19" s="106" t="s">
        <v>234</v>
      </c>
      <c r="C19" s="106" t="s">
        <v>215</v>
      </c>
      <c r="D19" s="106" t="s">
        <v>150</v>
      </c>
      <c r="E19" s="106">
        <v>6</v>
      </c>
      <c r="F19" s="97"/>
      <c r="G19" s="98">
        <f t="shared" si="0"/>
        <v>0</v>
      </c>
      <c r="H19" s="98"/>
      <c r="I19" s="98">
        <f t="shared" si="1"/>
        <v>0</v>
      </c>
      <c r="J19" s="98">
        <f t="shared" si="2"/>
        <v>0</v>
      </c>
    </row>
    <row r="20" spans="1:10">
      <c r="A20" s="105">
        <v>14</v>
      </c>
      <c r="B20" s="106" t="s">
        <v>235</v>
      </c>
      <c r="C20" s="106" t="s">
        <v>198</v>
      </c>
      <c r="D20" s="106" t="s">
        <v>150</v>
      </c>
      <c r="E20" s="106">
        <v>3</v>
      </c>
      <c r="F20" s="97"/>
      <c r="G20" s="98">
        <f t="shared" si="0"/>
        <v>0</v>
      </c>
      <c r="H20" s="98"/>
      <c r="I20" s="98">
        <f t="shared" si="1"/>
        <v>0</v>
      </c>
      <c r="J20" s="98">
        <f t="shared" si="2"/>
        <v>0</v>
      </c>
    </row>
    <row r="21" spans="1:10">
      <c r="A21" s="105">
        <v>15</v>
      </c>
      <c r="B21" s="106" t="s">
        <v>236</v>
      </c>
      <c r="C21" s="106" t="s">
        <v>204</v>
      </c>
      <c r="D21" s="106" t="s">
        <v>150</v>
      </c>
      <c r="E21" s="106">
        <v>9</v>
      </c>
      <c r="F21" s="97"/>
      <c r="G21" s="98">
        <f t="shared" si="0"/>
        <v>0</v>
      </c>
      <c r="H21" s="98"/>
      <c r="I21" s="98">
        <f t="shared" si="1"/>
        <v>0</v>
      </c>
      <c r="J21" s="98">
        <f t="shared" si="2"/>
        <v>0</v>
      </c>
    </row>
    <row r="22" spans="1:10">
      <c r="A22" s="105">
        <v>16</v>
      </c>
      <c r="B22" s="106" t="s">
        <v>256</v>
      </c>
      <c r="C22" s="106" t="s">
        <v>205</v>
      </c>
      <c r="D22" s="106" t="s">
        <v>150</v>
      </c>
      <c r="E22" s="106">
        <v>4</v>
      </c>
      <c r="F22" s="97"/>
      <c r="G22" s="98">
        <f t="shared" si="0"/>
        <v>0</v>
      </c>
      <c r="H22" s="98"/>
      <c r="I22" s="98">
        <f t="shared" si="1"/>
        <v>0</v>
      </c>
      <c r="J22" s="98">
        <f t="shared" si="2"/>
        <v>0</v>
      </c>
    </row>
    <row r="23" spans="1:10">
      <c r="A23" s="105">
        <v>17</v>
      </c>
      <c r="B23" s="106" t="s">
        <v>239</v>
      </c>
      <c r="C23" s="106" t="s">
        <v>238</v>
      </c>
      <c r="D23" s="106" t="s">
        <v>76</v>
      </c>
      <c r="E23" s="106">
        <v>50</v>
      </c>
      <c r="F23" s="97"/>
      <c r="G23" s="98">
        <f t="shared" si="0"/>
        <v>0</v>
      </c>
      <c r="H23" s="98"/>
      <c r="I23" s="98">
        <f t="shared" si="1"/>
        <v>0</v>
      </c>
      <c r="J23" s="98">
        <f t="shared" si="2"/>
        <v>0</v>
      </c>
    </row>
    <row r="24" spans="1:10">
      <c r="A24" s="105">
        <v>18</v>
      </c>
      <c r="B24" s="106" t="s">
        <v>242</v>
      </c>
      <c r="C24" s="106" t="s">
        <v>243</v>
      </c>
      <c r="D24" s="106" t="s">
        <v>76</v>
      </c>
      <c r="E24" s="106">
        <v>50</v>
      </c>
      <c r="F24" s="97"/>
      <c r="G24" s="98">
        <f t="shared" si="0"/>
        <v>0</v>
      </c>
      <c r="H24" s="98"/>
      <c r="I24" s="98">
        <f t="shared" si="1"/>
        <v>0</v>
      </c>
      <c r="J24" s="98">
        <f t="shared" si="2"/>
        <v>0</v>
      </c>
    </row>
    <row r="25" spans="1:10">
      <c r="A25" s="105">
        <v>19</v>
      </c>
      <c r="B25" s="106" t="s">
        <v>244</v>
      </c>
      <c r="C25" s="106" t="s">
        <v>206</v>
      </c>
      <c r="D25" s="106" t="s">
        <v>150</v>
      </c>
      <c r="E25" s="106">
        <v>50</v>
      </c>
      <c r="F25" s="97"/>
      <c r="G25" s="98">
        <f t="shared" si="0"/>
        <v>0</v>
      </c>
      <c r="H25" s="98"/>
      <c r="I25" s="98">
        <f t="shared" si="1"/>
        <v>0</v>
      </c>
      <c r="J25" s="98">
        <f t="shared" si="2"/>
        <v>0</v>
      </c>
    </row>
    <row r="26" spans="1:10">
      <c r="A26" s="105">
        <v>20</v>
      </c>
      <c r="B26" s="106" t="s">
        <v>245</v>
      </c>
      <c r="C26" s="106" t="s">
        <v>207</v>
      </c>
      <c r="D26" s="106" t="s">
        <v>150</v>
      </c>
      <c r="E26" s="106">
        <v>50</v>
      </c>
      <c r="F26" s="97"/>
      <c r="G26" s="98">
        <f t="shared" si="0"/>
        <v>0</v>
      </c>
      <c r="H26" s="98"/>
      <c r="I26" s="98">
        <f t="shared" si="1"/>
        <v>0</v>
      </c>
      <c r="J26" s="98">
        <f t="shared" si="2"/>
        <v>0</v>
      </c>
    </row>
    <row r="27" spans="1:10">
      <c r="A27" s="105">
        <v>21</v>
      </c>
      <c r="B27" s="106" t="s">
        <v>246</v>
      </c>
      <c r="C27" s="106" t="s">
        <v>208</v>
      </c>
      <c r="D27" s="106" t="s">
        <v>150</v>
      </c>
      <c r="E27" s="106">
        <v>200</v>
      </c>
      <c r="F27" s="97"/>
      <c r="G27" s="98">
        <f t="shared" si="0"/>
        <v>0</v>
      </c>
      <c r="H27" s="98"/>
      <c r="I27" s="98">
        <f t="shared" si="1"/>
        <v>0</v>
      </c>
      <c r="J27" s="98">
        <f t="shared" si="2"/>
        <v>0</v>
      </c>
    </row>
    <row r="28" spans="1:10">
      <c r="A28" s="105">
        <v>22</v>
      </c>
      <c r="B28" s="106" t="s">
        <v>247</v>
      </c>
      <c r="C28" s="106" t="s">
        <v>209</v>
      </c>
      <c r="D28" s="106" t="s">
        <v>150</v>
      </c>
      <c r="E28" s="106">
        <v>200</v>
      </c>
      <c r="F28" s="97"/>
      <c r="G28" s="98">
        <f t="shared" si="0"/>
        <v>0</v>
      </c>
      <c r="H28" s="98"/>
      <c r="I28" s="98">
        <f t="shared" si="1"/>
        <v>0</v>
      </c>
      <c r="J28" s="98">
        <f t="shared" si="2"/>
        <v>0</v>
      </c>
    </row>
    <row r="29" spans="1:10">
      <c r="A29" s="105">
        <v>23</v>
      </c>
      <c r="B29" s="106" t="s">
        <v>248</v>
      </c>
      <c r="C29" s="106" t="s">
        <v>210</v>
      </c>
      <c r="D29" s="106" t="s">
        <v>150</v>
      </c>
      <c r="E29" s="106">
        <v>200</v>
      </c>
      <c r="F29" s="97"/>
      <c r="G29" s="98">
        <f t="shared" si="0"/>
        <v>0</v>
      </c>
      <c r="H29" s="98"/>
      <c r="I29" s="98">
        <f t="shared" si="1"/>
        <v>0</v>
      </c>
      <c r="J29" s="98">
        <f t="shared" si="2"/>
        <v>0</v>
      </c>
    </row>
    <row r="30" spans="1:10">
      <c r="A30" s="105"/>
      <c r="B30" s="105" t="s">
        <v>237</v>
      </c>
      <c r="C30" s="105" t="s">
        <v>199</v>
      </c>
      <c r="D30" s="106"/>
      <c r="E30" s="106"/>
      <c r="F30" s="97"/>
      <c r="G30" s="98"/>
      <c r="H30" s="98"/>
      <c r="I30" s="98"/>
      <c r="J30" s="98"/>
    </row>
    <row r="31" spans="1:10">
      <c r="A31" s="105">
        <v>24</v>
      </c>
      <c r="B31" s="106" t="s">
        <v>249</v>
      </c>
      <c r="C31" s="106" t="s">
        <v>211</v>
      </c>
      <c r="D31" s="106" t="s">
        <v>150</v>
      </c>
      <c r="E31" s="106">
        <v>3</v>
      </c>
      <c r="F31" s="97"/>
      <c r="G31" s="98">
        <f t="shared" si="0"/>
        <v>0</v>
      </c>
      <c r="H31" s="98"/>
      <c r="I31" s="98">
        <f t="shared" ref="I31:I34" si="3">H31*E31</f>
        <v>0</v>
      </c>
      <c r="J31" s="98">
        <f t="shared" si="2"/>
        <v>0</v>
      </c>
    </row>
    <row r="32" spans="1:10">
      <c r="A32" s="105">
        <v>25</v>
      </c>
      <c r="B32" s="106" t="s">
        <v>251</v>
      </c>
      <c r="C32" s="106" t="s">
        <v>250</v>
      </c>
      <c r="D32" s="106" t="s">
        <v>76</v>
      </c>
      <c r="E32" s="106">
        <v>30</v>
      </c>
      <c r="F32" s="97"/>
      <c r="G32" s="98">
        <f t="shared" si="0"/>
        <v>0</v>
      </c>
      <c r="H32" s="98"/>
      <c r="I32" s="98">
        <f t="shared" si="3"/>
        <v>0</v>
      </c>
      <c r="J32" s="98">
        <f t="shared" si="2"/>
        <v>0</v>
      </c>
    </row>
    <row r="33" spans="1:10">
      <c r="A33" s="105">
        <v>26</v>
      </c>
      <c r="B33" s="106" t="s">
        <v>252</v>
      </c>
      <c r="C33" s="106" t="s">
        <v>212</v>
      </c>
      <c r="D33" s="106" t="s">
        <v>150</v>
      </c>
      <c r="E33" s="106">
        <v>1</v>
      </c>
      <c r="F33" s="97"/>
      <c r="G33" s="98">
        <f t="shared" si="0"/>
        <v>0</v>
      </c>
      <c r="H33" s="98"/>
      <c r="I33" s="98">
        <f t="shared" si="3"/>
        <v>0</v>
      </c>
      <c r="J33" s="98">
        <f t="shared" si="2"/>
        <v>0</v>
      </c>
    </row>
    <row r="34" spans="1:10">
      <c r="A34" s="105">
        <v>27</v>
      </c>
      <c r="B34" s="106" t="s">
        <v>254</v>
      </c>
      <c r="C34" s="106" t="s">
        <v>253</v>
      </c>
      <c r="D34" s="106" t="s">
        <v>150</v>
      </c>
      <c r="E34" s="106">
        <v>100</v>
      </c>
      <c r="F34" s="97"/>
      <c r="G34" s="98">
        <f t="shared" si="0"/>
        <v>0</v>
      </c>
      <c r="H34" s="98"/>
      <c r="I34" s="98">
        <f t="shared" si="3"/>
        <v>0</v>
      </c>
      <c r="J34" s="98">
        <f t="shared" si="2"/>
        <v>0</v>
      </c>
    </row>
    <row r="35" spans="1:10">
      <c r="A35" s="105">
        <v>28</v>
      </c>
      <c r="B35" s="106" t="s">
        <v>257</v>
      </c>
      <c r="C35" s="106" t="s">
        <v>213</v>
      </c>
      <c r="D35" s="106" t="s">
        <v>150</v>
      </c>
      <c r="E35" s="106">
        <v>100</v>
      </c>
      <c r="F35" s="97"/>
      <c r="G35" s="98">
        <f>F35*E35</f>
        <v>0</v>
      </c>
      <c r="H35" s="98"/>
      <c r="I35" s="98">
        <f>H35*E35</f>
        <v>0</v>
      </c>
      <c r="J35" s="98">
        <f t="shared" si="2"/>
        <v>0</v>
      </c>
    </row>
    <row r="36" spans="1:10">
      <c r="A36" s="96"/>
      <c r="B36" s="28" t="s">
        <v>110</v>
      </c>
      <c r="C36" s="59" t="s">
        <v>111</v>
      </c>
      <c r="D36" s="99" t="s">
        <v>112</v>
      </c>
      <c r="E36" s="97"/>
      <c r="F36" s="97"/>
      <c r="G36" s="100">
        <f>SUM(G7:G35)</f>
        <v>0</v>
      </c>
      <c r="H36" s="98"/>
      <c r="I36" s="100">
        <f>SUM(I7:I35)</f>
        <v>0</v>
      </c>
      <c r="J36" s="100">
        <f>SUM(J7:J35)</f>
        <v>0</v>
      </c>
    </row>
    <row r="37" spans="1:10">
      <c r="A37" s="96"/>
      <c r="B37" s="59" t="s">
        <v>216</v>
      </c>
      <c r="C37" s="59" t="s">
        <v>217</v>
      </c>
      <c r="D37" s="101">
        <v>0</v>
      </c>
      <c r="E37" s="97"/>
      <c r="F37" s="97"/>
      <c r="G37" s="97"/>
      <c r="H37" s="97"/>
      <c r="I37" s="97"/>
      <c r="J37" s="102">
        <f>G36*D37</f>
        <v>0</v>
      </c>
    </row>
    <row r="38" spans="1:10">
      <c r="A38" s="96"/>
      <c r="B38" s="28" t="s">
        <v>110</v>
      </c>
      <c r="C38" s="59" t="s">
        <v>111</v>
      </c>
      <c r="D38" s="8"/>
      <c r="E38" s="97"/>
      <c r="F38" s="97"/>
      <c r="G38" s="97"/>
      <c r="H38" s="97"/>
      <c r="I38" s="97"/>
      <c r="J38" s="102">
        <f>J37+J36</f>
        <v>0</v>
      </c>
    </row>
    <row r="39" spans="1:10">
      <c r="A39" s="96"/>
      <c r="B39" s="28" t="s">
        <v>115</v>
      </c>
      <c r="C39" s="103" t="s">
        <v>116</v>
      </c>
      <c r="D39" s="8">
        <v>0</v>
      </c>
      <c r="E39" s="97"/>
      <c r="F39" s="97"/>
      <c r="G39" s="97"/>
      <c r="H39" s="97"/>
      <c r="I39" s="97"/>
      <c r="J39" s="7">
        <f>J38*D39</f>
        <v>0</v>
      </c>
    </row>
    <row r="40" spans="1:10">
      <c r="A40" s="96"/>
      <c r="B40" s="28" t="s">
        <v>110</v>
      </c>
      <c r="C40" s="59" t="s">
        <v>111</v>
      </c>
      <c r="D40" s="8"/>
      <c r="E40" s="97"/>
      <c r="F40" s="97"/>
      <c r="G40" s="97"/>
      <c r="H40" s="97"/>
      <c r="I40" s="97"/>
      <c r="J40" s="102">
        <f>SUM(J38:J39)</f>
        <v>0</v>
      </c>
    </row>
    <row r="41" spans="1:10">
      <c r="A41" s="96"/>
      <c r="B41" s="28" t="s">
        <v>117</v>
      </c>
      <c r="C41" s="103" t="s">
        <v>118</v>
      </c>
      <c r="D41" s="8">
        <v>0</v>
      </c>
      <c r="E41" s="97"/>
      <c r="F41" s="97"/>
      <c r="G41" s="97"/>
      <c r="H41" s="97"/>
      <c r="I41" s="97"/>
      <c r="J41" s="7">
        <f>J40*D41</f>
        <v>0</v>
      </c>
    </row>
    <row r="42" spans="1:10">
      <c r="A42" s="96"/>
      <c r="B42" s="28" t="s">
        <v>110</v>
      </c>
      <c r="C42" s="59" t="s">
        <v>111</v>
      </c>
      <c r="D42" s="8"/>
      <c r="E42" s="97"/>
      <c r="F42" s="97"/>
      <c r="G42" s="97"/>
      <c r="H42" s="97"/>
      <c r="I42" s="97"/>
      <c r="J42" s="104">
        <f>SUM(J40:J41)</f>
        <v>0</v>
      </c>
    </row>
    <row r="43" spans="1:10">
      <c r="A43" s="96"/>
      <c r="B43" s="28" t="s">
        <v>119</v>
      </c>
      <c r="C43" s="103" t="s">
        <v>120</v>
      </c>
      <c r="D43" s="8">
        <v>0</v>
      </c>
      <c r="E43" s="97"/>
      <c r="F43" s="97"/>
      <c r="G43" s="97"/>
      <c r="H43" s="97"/>
      <c r="I43" s="97"/>
      <c r="J43" s="7">
        <f>J42*D43</f>
        <v>0</v>
      </c>
    </row>
    <row r="44" spans="1:10">
      <c r="A44" s="96"/>
      <c r="B44" s="28" t="s">
        <v>121</v>
      </c>
      <c r="C44" s="59" t="s">
        <v>122</v>
      </c>
      <c r="D44" s="99" t="s">
        <v>112</v>
      </c>
      <c r="E44" s="97"/>
      <c r="F44" s="97"/>
      <c r="G44" s="97"/>
      <c r="H44" s="97"/>
      <c r="I44" s="97"/>
      <c r="J44" s="102">
        <f>SUM(J42:J43)</f>
        <v>0</v>
      </c>
    </row>
    <row r="45" spans="1:10">
      <c r="A45" s="96"/>
      <c r="B45" s="28" t="s">
        <v>123</v>
      </c>
      <c r="C45" s="103" t="s">
        <v>124</v>
      </c>
      <c r="D45" s="8">
        <v>0.18</v>
      </c>
      <c r="E45" s="97"/>
      <c r="F45" s="97"/>
      <c r="G45" s="97"/>
      <c r="H45" s="97"/>
      <c r="I45" s="97"/>
      <c r="J45" s="7">
        <f>J44*D45</f>
        <v>0</v>
      </c>
    </row>
    <row r="46" spans="1:10">
      <c r="A46" s="96"/>
      <c r="B46" s="28" t="s">
        <v>121</v>
      </c>
      <c r="C46" s="59" t="s">
        <v>122</v>
      </c>
      <c r="D46" s="99" t="s">
        <v>112</v>
      </c>
      <c r="E46" s="97"/>
      <c r="F46" s="97"/>
      <c r="G46" s="97"/>
      <c r="H46" s="97"/>
      <c r="I46" s="97"/>
      <c r="J46" s="102">
        <f>SUM(J44:J45)</f>
        <v>0</v>
      </c>
    </row>
  </sheetData>
  <sheetProtection algorithmName="SHA-512" hashValue="0aKNG5m/CaJn68hARgnpz32IUae3xAWP9jg3EVDuZMmiNME0/CmTiMqcQcd1mhZ1jAmeQjiBooAnfbH43dsGHA==" saltValue="RuVCtUR4JadMrhzfFqnxrQ==" spinCount="100000" sheet="1" objects="1" scenarios="1" formatCells="0" formatColumns="0" formatRows="0"/>
  <protectedRanges>
    <protectedRange sqref="D39 D41" name="Range4_1_1"/>
  </protectedRanges>
  <mergeCells count="10">
    <mergeCell ref="A1:J1"/>
    <mergeCell ref="A2:J2"/>
    <mergeCell ref="F3:G3"/>
    <mergeCell ref="H3:I3"/>
    <mergeCell ref="J3:J4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Structural and  architectural</vt:lpstr>
      <vt:lpstr>Electrical works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2024-04-18T07:39:49Z</dcterms:created>
  <dcterms:modified xsi:type="dcterms:W3CDTF">2024-06-12T08:46:58Z</dcterms:modified>
</cp:coreProperties>
</file>