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5C2780E-F765-413A-9E74-354CCC967568}" xr6:coauthVersionLast="47" xr6:coauthVersionMax="47" xr10:uidLastSave="{00000000-0000-0000-0000-000000000000}"/>
  <bookViews>
    <workbookView xWindow="-108" yWindow="-108" windowWidth="23256" windowHeight="12456" tabRatio="760" firstSheet="1" activeTab="1" xr2:uid="{00000000-000D-0000-FFFF-FFFF00000000}"/>
  </bookViews>
  <sheets>
    <sheet name="Sheet1" sheetId="25" state="hidden" r:id="rId1"/>
    <sheet name="ქუთაისი ტრენინგები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4" i="19" l="1"/>
  <c r="K195" i="19"/>
  <c r="I195" i="19"/>
  <c r="G195" i="19"/>
  <c r="E105" i="19"/>
  <c r="E102" i="19"/>
  <c r="L195" i="19" l="1"/>
  <c r="E10" i="19"/>
  <c r="E41" i="19"/>
  <c r="E47" i="19" s="1"/>
  <c r="E22" i="19"/>
  <c r="K22" i="19" s="1"/>
  <c r="I11" i="19"/>
  <c r="I10" i="19"/>
  <c r="I15" i="19"/>
  <c r="I20" i="19"/>
  <c r="I21" i="19"/>
  <c r="I12" i="19"/>
  <c r="I13" i="19"/>
  <c r="I14" i="19"/>
  <c r="E16" i="19"/>
  <c r="G16" i="19" s="1"/>
  <c r="I16" i="19"/>
  <c r="I17" i="19"/>
  <c r="E18" i="19"/>
  <c r="E19" i="19"/>
  <c r="I19" i="19" s="1"/>
  <c r="I23" i="19"/>
  <c r="E24" i="19"/>
  <c r="I24" i="19"/>
  <c r="I25" i="19"/>
  <c r="I26" i="19"/>
  <c r="I46" i="19"/>
  <c r="I49" i="19"/>
  <c r="I50" i="19"/>
  <c r="E51" i="19"/>
  <c r="G51" i="19" s="1"/>
  <c r="I51" i="19"/>
  <c r="E52" i="19"/>
  <c r="G52" i="19" s="1"/>
  <c r="E53" i="19"/>
  <c r="I53" i="19" s="1"/>
  <c r="E54" i="19"/>
  <c r="I54" i="19"/>
  <c r="E55" i="19"/>
  <c r="I55" i="19"/>
  <c r="E56" i="19"/>
  <c r="K56" i="19" s="1"/>
  <c r="I56" i="19"/>
  <c r="E57" i="19"/>
  <c r="K57" i="19" s="1"/>
  <c r="I58" i="19"/>
  <c r="I59" i="19"/>
  <c r="I60" i="19"/>
  <c r="I61" i="19"/>
  <c r="I62" i="19"/>
  <c r="I63" i="19"/>
  <c r="E64" i="19"/>
  <c r="I64" i="19" s="1"/>
  <c r="E65" i="19"/>
  <c r="K65" i="19" s="1"/>
  <c r="I65" i="19"/>
  <c r="E66" i="19"/>
  <c r="K66" i="19" s="1"/>
  <c r="I66" i="19"/>
  <c r="E67" i="19"/>
  <c r="G67" i="19" s="1"/>
  <c r="I67" i="19"/>
  <c r="E68" i="19"/>
  <c r="G68" i="19" s="1"/>
  <c r="E69" i="19"/>
  <c r="I77" i="19"/>
  <c r="E78" i="19"/>
  <c r="K78" i="19" s="1"/>
  <c r="I78" i="19"/>
  <c r="E81" i="19"/>
  <c r="I81" i="19"/>
  <c r="E82" i="19"/>
  <c r="G82" i="19" s="1"/>
  <c r="I82" i="19"/>
  <c r="I83" i="19"/>
  <c r="E85" i="19"/>
  <c r="G85" i="19" s="1"/>
  <c r="I85" i="19"/>
  <c r="E86" i="19"/>
  <c r="K86" i="19" s="1"/>
  <c r="I86" i="19"/>
  <c r="E88" i="19"/>
  <c r="I88" i="19" s="1"/>
  <c r="I89" i="19"/>
  <c r="E91" i="19"/>
  <c r="E96" i="19" s="1"/>
  <c r="I91" i="19"/>
  <c r="E94" i="19"/>
  <c r="K94" i="19" s="1"/>
  <c r="I94" i="19"/>
  <c r="I95" i="19"/>
  <c r="I97" i="19"/>
  <c r="I98" i="19"/>
  <c r="E99" i="19"/>
  <c r="G99" i="19" s="1"/>
  <c r="E100" i="19"/>
  <c r="G100" i="19" s="1"/>
  <c r="E101" i="19"/>
  <c r="G101" i="19" s="1"/>
  <c r="K102" i="19"/>
  <c r="I102" i="19"/>
  <c r="E103" i="19"/>
  <c r="K103" i="19" s="1"/>
  <c r="I104" i="19"/>
  <c r="I105" i="19"/>
  <c r="E106" i="19"/>
  <c r="K106" i="19" s="1"/>
  <c r="E107" i="19"/>
  <c r="E108" i="19"/>
  <c r="G108" i="19" s="1"/>
  <c r="E109" i="19"/>
  <c r="G109" i="19" s="1"/>
  <c r="E110" i="19"/>
  <c r="I110" i="19" s="1"/>
  <c r="E111" i="19"/>
  <c r="K111" i="19" s="1"/>
  <c r="E112" i="19"/>
  <c r="K112" i="19" s="1"/>
  <c r="I113" i="19"/>
  <c r="E114" i="19"/>
  <c r="I114" i="19" s="1"/>
  <c r="E115" i="19"/>
  <c r="I115" i="19" s="1"/>
  <c r="I116" i="19"/>
  <c r="I117" i="19"/>
  <c r="E118" i="19"/>
  <c r="K118" i="19" s="1"/>
  <c r="I118" i="19"/>
  <c r="E119" i="19"/>
  <c r="K119" i="19" s="1"/>
  <c r="E120" i="19"/>
  <c r="I120" i="19"/>
  <c r="E121" i="19"/>
  <c r="K121" i="19" s="1"/>
  <c r="I121" i="19"/>
  <c r="I122" i="19"/>
  <c r="E123" i="19"/>
  <c r="I123" i="19" s="1"/>
  <c r="E124" i="19"/>
  <c r="G124" i="19" s="1"/>
  <c r="I124" i="19"/>
  <c r="E125" i="19"/>
  <c r="G125" i="19" s="1"/>
  <c r="I125" i="19"/>
  <c r="E126" i="19"/>
  <c r="I127" i="19"/>
  <c r="E128" i="19"/>
  <c r="E129" i="19"/>
  <c r="G129" i="19" s="1"/>
  <c r="I129" i="19"/>
  <c r="E130" i="19"/>
  <c r="G130" i="19" s="1"/>
  <c r="I130" i="19"/>
  <c r="E131" i="19"/>
  <c r="I131" i="19" s="1"/>
  <c r="I132" i="19"/>
  <c r="E133" i="19"/>
  <c r="K133" i="19" s="1"/>
  <c r="E134" i="19"/>
  <c r="K134" i="19" s="1"/>
  <c r="E135" i="19"/>
  <c r="G135" i="19" s="1"/>
  <c r="I135" i="19"/>
  <c r="E136" i="19"/>
  <c r="I136" i="19"/>
  <c r="E137" i="19"/>
  <c r="E139" i="19" s="1"/>
  <c r="I137" i="19"/>
  <c r="E138" i="19"/>
  <c r="K138" i="19" s="1"/>
  <c r="I140" i="19"/>
  <c r="I141" i="19"/>
  <c r="I142" i="19"/>
  <c r="I143" i="19"/>
  <c r="I144" i="19"/>
  <c r="I145" i="19"/>
  <c r="G140" i="19"/>
  <c r="G141" i="19"/>
  <c r="G142" i="19"/>
  <c r="G143" i="19"/>
  <c r="G144" i="19"/>
  <c r="G145" i="19"/>
  <c r="L145" i="19" s="1"/>
  <c r="E146" i="19"/>
  <c r="K146" i="19" s="1"/>
  <c r="I147" i="19"/>
  <c r="E148" i="19"/>
  <c r="E149" i="19"/>
  <c r="I149" i="19"/>
  <c r="E150" i="19"/>
  <c r="K150" i="19" s="1"/>
  <c r="I150" i="19"/>
  <c r="E151" i="19"/>
  <c r="G151" i="19" s="1"/>
  <c r="I152" i="19"/>
  <c r="L152" i="19" s="1"/>
  <c r="E153" i="19"/>
  <c r="G153" i="19" s="1"/>
  <c r="I153" i="19"/>
  <c r="E154" i="19"/>
  <c r="G154" i="19" s="1"/>
  <c r="E155" i="19"/>
  <c r="I155" i="19" s="1"/>
  <c r="E156" i="19"/>
  <c r="I156" i="19" s="1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E177" i="19"/>
  <c r="I177" i="19"/>
  <c r="I179" i="19"/>
  <c r="I180" i="19"/>
  <c r="I181" i="19"/>
  <c r="I182" i="19"/>
  <c r="I183" i="19"/>
  <c r="L183" i="19" s="1"/>
  <c r="I184" i="19"/>
  <c r="I185" i="19"/>
  <c r="I186" i="19"/>
  <c r="I187" i="19"/>
  <c r="I188" i="19"/>
  <c r="G180" i="19"/>
  <c r="G181" i="19"/>
  <c r="G182" i="19"/>
  <c r="G183" i="19"/>
  <c r="G185" i="19"/>
  <c r="G186" i="19"/>
  <c r="I190" i="19"/>
  <c r="I191" i="19"/>
  <c r="I192" i="19"/>
  <c r="I193" i="19"/>
  <c r="I194" i="19"/>
  <c r="I196" i="19"/>
  <c r="I197" i="19"/>
  <c r="I198" i="19"/>
  <c r="I199" i="19"/>
  <c r="G196" i="19"/>
  <c r="G197" i="19"/>
  <c r="G198" i="19"/>
  <c r="G199" i="19"/>
  <c r="G10" i="19"/>
  <c r="G15" i="19"/>
  <c r="G20" i="19"/>
  <c r="G21" i="19"/>
  <c r="G11" i="19"/>
  <c r="G12" i="19"/>
  <c r="G13" i="19"/>
  <c r="G14" i="19"/>
  <c r="G17" i="19"/>
  <c r="G19" i="19"/>
  <c r="G23" i="19"/>
  <c r="G24" i="19"/>
  <c r="G25" i="19"/>
  <c r="G26" i="19"/>
  <c r="G46" i="19"/>
  <c r="G49" i="19"/>
  <c r="G50" i="19"/>
  <c r="G53" i="19"/>
  <c r="G54" i="19"/>
  <c r="G55" i="19"/>
  <c r="G56" i="19"/>
  <c r="G58" i="19"/>
  <c r="G59" i="19"/>
  <c r="G60" i="19"/>
  <c r="G61" i="19"/>
  <c r="G62" i="19"/>
  <c r="G63" i="19"/>
  <c r="G64" i="19"/>
  <c r="G65" i="19"/>
  <c r="G66" i="19"/>
  <c r="G77" i="19"/>
  <c r="G81" i="19"/>
  <c r="L81" i="19" s="1"/>
  <c r="G83" i="19"/>
  <c r="G88" i="19"/>
  <c r="G89" i="19"/>
  <c r="G95" i="19"/>
  <c r="G97" i="19"/>
  <c r="G98" i="19"/>
  <c r="G104" i="19"/>
  <c r="G105" i="19"/>
  <c r="G113" i="19"/>
  <c r="G115" i="19"/>
  <c r="G116" i="19"/>
  <c r="G117" i="19"/>
  <c r="G120" i="19"/>
  <c r="G122" i="19"/>
  <c r="G127" i="19"/>
  <c r="G128" i="19"/>
  <c r="G132" i="19"/>
  <c r="G134" i="19"/>
  <c r="G136" i="19"/>
  <c r="G147" i="19"/>
  <c r="G148" i="19"/>
  <c r="G149" i="19"/>
  <c r="G150" i="19"/>
  <c r="G152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9" i="19"/>
  <c r="G184" i="19"/>
  <c r="G187" i="19"/>
  <c r="G188" i="19"/>
  <c r="G190" i="19"/>
  <c r="G191" i="19"/>
  <c r="G192" i="19"/>
  <c r="G193" i="19"/>
  <c r="K10" i="19"/>
  <c r="K11" i="19"/>
  <c r="K15" i="19"/>
  <c r="K20" i="19"/>
  <c r="K21" i="19"/>
  <c r="K12" i="19"/>
  <c r="L12" i="19" s="1"/>
  <c r="K13" i="19"/>
  <c r="L13" i="19" s="1"/>
  <c r="K14" i="19"/>
  <c r="L14" i="19" s="1"/>
  <c r="K17" i="19"/>
  <c r="K19" i="19"/>
  <c r="K23" i="19"/>
  <c r="K24" i="19"/>
  <c r="L24" i="19" s="1"/>
  <c r="K25" i="19"/>
  <c r="L25" i="19" s="1"/>
  <c r="K26" i="19"/>
  <c r="K46" i="19"/>
  <c r="K49" i="19"/>
  <c r="L49" i="19" s="1"/>
  <c r="K50" i="19"/>
  <c r="K53" i="19"/>
  <c r="K54" i="19"/>
  <c r="K55" i="19"/>
  <c r="K58" i="19"/>
  <c r="K59" i="19"/>
  <c r="K60" i="19"/>
  <c r="K61" i="19"/>
  <c r="L61" i="19" s="1"/>
  <c r="K62" i="19"/>
  <c r="K63" i="19"/>
  <c r="K77" i="19"/>
  <c r="K81" i="19"/>
  <c r="K82" i="19"/>
  <c r="L82" i="19" s="1"/>
  <c r="K83" i="19"/>
  <c r="K85" i="19"/>
  <c r="K88" i="19"/>
  <c r="K89" i="19"/>
  <c r="K95" i="19"/>
  <c r="K97" i="19"/>
  <c r="K98" i="19"/>
  <c r="K100" i="19"/>
  <c r="K101" i="19"/>
  <c r="K104" i="19"/>
  <c r="K105" i="19"/>
  <c r="K109" i="19"/>
  <c r="K110" i="19"/>
  <c r="K113" i="19"/>
  <c r="K116" i="19"/>
  <c r="K117" i="19"/>
  <c r="K120" i="19"/>
  <c r="K122" i="19"/>
  <c r="L122" i="19" s="1"/>
  <c r="K124" i="19"/>
  <c r="K125" i="19"/>
  <c r="K127" i="19"/>
  <c r="L127" i="19" s="1"/>
  <c r="K128" i="19"/>
  <c r="K129" i="19"/>
  <c r="K132" i="19"/>
  <c r="K136" i="19"/>
  <c r="K137" i="19"/>
  <c r="K140" i="19"/>
  <c r="K141" i="19"/>
  <c r="K142" i="19"/>
  <c r="K143" i="19"/>
  <c r="K144" i="19"/>
  <c r="K145" i="19"/>
  <c r="K147" i="19"/>
  <c r="K148" i="19"/>
  <c r="K149" i="19"/>
  <c r="L149" i="19" s="1"/>
  <c r="K152" i="19"/>
  <c r="K155" i="19"/>
  <c r="K156" i="19"/>
  <c r="K157" i="19"/>
  <c r="K158" i="19"/>
  <c r="K159" i="19"/>
  <c r="L159" i="19" s="1"/>
  <c r="K160" i="19"/>
  <c r="K161" i="19"/>
  <c r="K162" i="19"/>
  <c r="K163" i="19"/>
  <c r="K164" i="19"/>
  <c r="K165" i="19"/>
  <c r="K166" i="19"/>
  <c r="K167" i="19"/>
  <c r="L167" i="19" s="1"/>
  <c r="K168" i="19"/>
  <c r="K169" i="19"/>
  <c r="L169" i="19"/>
  <c r="K170" i="19"/>
  <c r="L170" i="19" s="1"/>
  <c r="K171" i="19"/>
  <c r="K172" i="19"/>
  <c r="K173" i="19"/>
  <c r="K174" i="19"/>
  <c r="K175" i="19"/>
  <c r="K176" i="19"/>
  <c r="K179" i="19"/>
  <c r="K180" i="19"/>
  <c r="L180" i="19" s="1"/>
  <c r="K181" i="19"/>
  <c r="K182" i="19"/>
  <c r="K183" i="19"/>
  <c r="K184" i="19"/>
  <c r="K185" i="19"/>
  <c r="K186" i="19"/>
  <c r="K187" i="19"/>
  <c r="K188" i="19"/>
  <c r="L188" i="19" s="1"/>
  <c r="K190" i="19"/>
  <c r="K191" i="19"/>
  <c r="K192" i="19"/>
  <c r="K193" i="19"/>
  <c r="K194" i="19"/>
  <c r="K196" i="19"/>
  <c r="K197" i="19"/>
  <c r="K198" i="19"/>
  <c r="K199" i="19"/>
  <c r="L197" i="19" l="1"/>
  <c r="L23" i="19"/>
  <c r="L172" i="19"/>
  <c r="L132" i="19"/>
  <c r="L113" i="19"/>
  <c r="L19" i="19"/>
  <c r="L21" i="19"/>
  <c r="L17" i="19"/>
  <c r="L184" i="19"/>
  <c r="L124" i="19"/>
  <c r="L26" i="19"/>
  <c r="L89" i="19"/>
  <c r="L158" i="19"/>
  <c r="L143" i="19"/>
  <c r="L63" i="19"/>
  <c r="L60" i="19"/>
  <c r="L62" i="19"/>
  <c r="L66" i="19"/>
  <c r="L59" i="19"/>
  <c r="L20" i="19"/>
  <c r="L185" i="19"/>
  <c r="L140" i="19"/>
  <c r="L65" i="19"/>
  <c r="L97" i="19"/>
  <c r="L193" i="19"/>
  <c r="K126" i="19"/>
  <c r="I126" i="19"/>
  <c r="G126" i="19"/>
  <c r="E72" i="19"/>
  <c r="I69" i="19"/>
  <c r="E70" i="19"/>
  <c r="E71" i="19"/>
  <c r="I71" i="19" s="1"/>
  <c r="E74" i="19"/>
  <c r="K69" i="19"/>
  <c r="E75" i="19"/>
  <c r="I133" i="19"/>
  <c r="G133" i="19"/>
  <c r="E178" i="19"/>
  <c r="G177" i="19"/>
  <c r="K177" i="19"/>
  <c r="L116" i="19"/>
  <c r="I18" i="19"/>
  <c r="K18" i="19"/>
  <c r="G18" i="19"/>
  <c r="I107" i="19"/>
  <c r="G107" i="19"/>
  <c r="L171" i="19"/>
  <c r="L125" i="19"/>
  <c r="L187" i="19"/>
  <c r="G78" i="19"/>
  <c r="L78" i="19" s="1"/>
  <c r="L168" i="19"/>
  <c r="I138" i="19"/>
  <c r="L138" i="19" s="1"/>
  <c r="G106" i="19"/>
  <c r="L190" i="19"/>
  <c r="L104" i="19"/>
  <c r="E84" i="19"/>
  <c r="G84" i="19" s="1"/>
  <c r="L56" i="19"/>
  <c r="L58" i="19"/>
  <c r="L186" i="19"/>
  <c r="L83" i="19"/>
  <c r="L117" i="19"/>
  <c r="L55" i="19"/>
  <c r="L164" i="19"/>
  <c r="L129" i="19"/>
  <c r="L95" i="19"/>
  <c r="L54" i="19"/>
  <c r="L10" i="19"/>
  <c r="L163" i="19"/>
  <c r="L46" i="19"/>
  <c r="L162" i="19"/>
  <c r="L147" i="19"/>
  <c r="G121" i="19"/>
  <c r="L121" i="19" s="1"/>
  <c r="L182" i="19"/>
  <c r="L179" i="19"/>
  <c r="L144" i="19"/>
  <c r="I128" i="19"/>
  <c r="L128" i="19" s="1"/>
  <c r="L120" i="19"/>
  <c r="I22" i="19"/>
  <c r="L181" i="19"/>
  <c r="K130" i="19"/>
  <c r="L130" i="19" s="1"/>
  <c r="K64" i="19"/>
  <c r="L64" i="19" s="1"/>
  <c r="L50" i="19"/>
  <c r="G137" i="19"/>
  <c r="L137" i="19" s="1"/>
  <c r="I148" i="19"/>
  <c r="L148" i="19" s="1"/>
  <c r="I134" i="19"/>
  <c r="I109" i="19"/>
  <c r="L109" i="19" s="1"/>
  <c r="I100" i="19"/>
  <c r="L100" i="19" s="1"/>
  <c r="L88" i="19"/>
  <c r="L198" i="19"/>
  <c r="E200" i="19"/>
  <c r="I200" i="19" s="1"/>
  <c r="L77" i="19"/>
  <c r="L166" i="19"/>
  <c r="L136" i="19"/>
  <c r="L134" i="19"/>
  <c r="E87" i="19"/>
  <c r="I87" i="19" s="1"/>
  <c r="L15" i="19"/>
  <c r="L196" i="19"/>
  <c r="E189" i="19"/>
  <c r="I189" i="19" s="1"/>
  <c r="L160" i="19"/>
  <c r="L156" i="19"/>
  <c r="L165" i="19"/>
  <c r="L142" i="19"/>
  <c r="L192" i="19"/>
  <c r="L175" i="19"/>
  <c r="L155" i="19"/>
  <c r="L150" i="19"/>
  <c r="L161" i="19"/>
  <c r="L173" i="19"/>
  <c r="L176" i="19"/>
  <c r="L157" i="19"/>
  <c r="L141" i="19"/>
  <c r="L199" i="19"/>
  <c r="L191" i="19"/>
  <c r="L174" i="19"/>
  <c r="K107" i="19"/>
  <c r="I106" i="19"/>
  <c r="L106" i="19" s="1"/>
  <c r="G111" i="19"/>
  <c r="L194" i="19"/>
  <c r="G114" i="19"/>
  <c r="L105" i="19"/>
  <c r="I111" i="19"/>
  <c r="K115" i="19"/>
  <c r="L115" i="19" s="1"/>
  <c r="G110" i="19"/>
  <c r="L110" i="19" s="1"/>
  <c r="K114" i="19"/>
  <c r="L114" i="19" s="1"/>
  <c r="K108" i="19"/>
  <c r="G112" i="19"/>
  <c r="I112" i="19"/>
  <c r="I108" i="19"/>
  <c r="I103" i="19"/>
  <c r="I99" i="19"/>
  <c r="L98" i="19"/>
  <c r="K99" i="19"/>
  <c r="L99" i="19" s="1"/>
  <c r="I72" i="19"/>
  <c r="K72" i="19"/>
  <c r="G72" i="19"/>
  <c r="L85" i="19"/>
  <c r="L53" i="19"/>
  <c r="I96" i="19"/>
  <c r="K96" i="19"/>
  <c r="G96" i="19"/>
  <c r="I47" i="19"/>
  <c r="K47" i="19"/>
  <c r="G47" i="19"/>
  <c r="I139" i="19"/>
  <c r="K139" i="19"/>
  <c r="G139" i="19"/>
  <c r="L11" i="19"/>
  <c r="I154" i="19"/>
  <c r="I146" i="19"/>
  <c r="E79" i="19"/>
  <c r="I79" i="19" s="1"/>
  <c r="I52" i="19"/>
  <c r="E43" i="19"/>
  <c r="E27" i="19"/>
  <c r="K68" i="19"/>
  <c r="K52" i="19"/>
  <c r="G94" i="19"/>
  <c r="L94" i="19" s="1"/>
  <c r="G146" i="19"/>
  <c r="G22" i="19"/>
  <c r="E93" i="19"/>
  <c r="I41" i="19"/>
  <c r="K131" i="19"/>
  <c r="K91" i="19"/>
  <c r="K75" i="19"/>
  <c r="K67" i="19"/>
  <c r="L67" i="19" s="1"/>
  <c r="K51" i="19"/>
  <c r="L51" i="19" s="1"/>
  <c r="G123" i="19"/>
  <c r="G41" i="19"/>
  <c r="E42" i="19"/>
  <c r="K123" i="19"/>
  <c r="G138" i="19"/>
  <c r="G91" i="19"/>
  <c r="I151" i="19"/>
  <c r="I119" i="19"/>
  <c r="I101" i="19"/>
  <c r="L101" i="19" s="1"/>
  <c r="E92" i="19"/>
  <c r="I92" i="19" s="1"/>
  <c r="E76" i="19"/>
  <c r="I68" i="19"/>
  <c r="I57" i="19"/>
  <c r="K16" i="19"/>
  <c r="G102" i="19"/>
  <c r="L102" i="19" s="1"/>
  <c r="G86" i="19"/>
  <c r="L86" i="19" s="1"/>
  <c r="G70" i="19"/>
  <c r="E90" i="19"/>
  <c r="K154" i="19"/>
  <c r="K153" i="19"/>
  <c r="L153" i="19" s="1"/>
  <c r="G119" i="19"/>
  <c r="G103" i="19"/>
  <c r="L103" i="19" s="1"/>
  <c r="G69" i="19"/>
  <c r="E73" i="19"/>
  <c r="G57" i="19"/>
  <c r="G118" i="19"/>
  <c r="L118" i="19" s="1"/>
  <c r="K87" i="19"/>
  <c r="K71" i="19"/>
  <c r="G131" i="19"/>
  <c r="K41" i="19"/>
  <c r="G87" i="19"/>
  <c r="K151" i="19"/>
  <c r="L151" i="19" s="1"/>
  <c r="K135" i="19"/>
  <c r="L135" i="19" s="1"/>
  <c r="E80" i="19"/>
  <c r="E44" i="19"/>
  <c r="E48" i="19"/>
  <c r="L107" i="19" l="1"/>
  <c r="G189" i="19"/>
  <c r="L69" i="19"/>
  <c r="L133" i="19"/>
  <c r="L91" i="19"/>
  <c r="K189" i="19"/>
  <c r="L189" i="19" s="1"/>
  <c r="L177" i="19"/>
  <c r="L119" i="19"/>
  <c r="G75" i="19"/>
  <c r="I75" i="19"/>
  <c r="I74" i="19"/>
  <c r="K74" i="19"/>
  <c r="G74" i="19"/>
  <c r="L18" i="19"/>
  <c r="G200" i="19"/>
  <c r="L200" i="19" s="1"/>
  <c r="L111" i="19"/>
  <c r="K70" i="19"/>
  <c r="I70" i="19"/>
  <c r="L70" i="19" s="1"/>
  <c r="L57" i="19"/>
  <c r="K200" i="19"/>
  <c r="G71" i="19"/>
  <c r="L71" i="19" s="1"/>
  <c r="K84" i="19"/>
  <c r="I84" i="19"/>
  <c r="L84" i="19" s="1"/>
  <c r="K178" i="19"/>
  <c r="I178" i="19"/>
  <c r="G178" i="19"/>
  <c r="L126" i="19"/>
  <c r="L139" i="19"/>
  <c r="L146" i="19"/>
  <c r="L112" i="19"/>
  <c r="L108" i="19"/>
  <c r="L41" i="19"/>
  <c r="L131" i="19"/>
  <c r="G93" i="19"/>
  <c r="I93" i="19"/>
  <c r="K93" i="19"/>
  <c r="L93" i="19" s="1"/>
  <c r="L22" i="19"/>
  <c r="K92" i="19"/>
  <c r="G92" i="19"/>
  <c r="I43" i="19"/>
  <c r="K43" i="19"/>
  <c r="G43" i="19"/>
  <c r="K73" i="19"/>
  <c r="G73" i="19"/>
  <c r="I73" i="19"/>
  <c r="L68" i="19"/>
  <c r="L72" i="19"/>
  <c r="L16" i="19"/>
  <c r="L47" i="19"/>
  <c r="I76" i="19"/>
  <c r="G76" i="19"/>
  <c r="K76" i="19"/>
  <c r="L52" i="19"/>
  <c r="I80" i="19"/>
  <c r="K80" i="19"/>
  <c r="G80" i="19"/>
  <c r="L123" i="19"/>
  <c r="K79" i="19"/>
  <c r="G79" i="19"/>
  <c r="L87" i="19"/>
  <c r="L96" i="19"/>
  <c r="G48" i="19"/>
  <c r="I48" i="19"/>
  <c r="K48" i="19"/>
  <c r="I44" i="19"/>
  <c r="K44" i="19"/>
  <c r="G44" i="19"/>
  <c r="L154" i="19"/>
  <c r="K90" i="19"/>
  <c r="I90" i="19"/>
  <c r="G90" i="19"/>
  <c r="K42" i="19"/>
  <c r="E45" i="19"/>
  <c r="G42" i="19"/>
  <c r="I42" i="19"/>
  <c r="I27" i="19"/>
  <c r="E28" i="19"/>
  <c r="E30" i="19"/>
  <c r="E31" i="19"/>
  <c r="K27" i="19"/>
  <c r="E29" i="19"/>
  <c r="E32" i="19"/>
  <c r="G27" i="19"/>
  <c r="L75" i="19" l="1"/>
  <c r="L92" i="19"/>
  <c r="L79" i="19"/>
  <c r="L74" i="19"/>
  <c r="L48" i="19"/>
  <c r="L178" i="19"/>
  <c r="L76" i="19"/>
  <c r="L73" i="19"/>
  <c r="L42" i="19"/>
  <c r="K45" i="19"/>
  <c r="I45" i="19"/>
  <c r="G45" i="19"/>
  <c r="L43" i="19"/>
  <c r="L27" i="19"/>
  <c r="G31" i="19"/>
  <c r="I31" i="19"/>
  <c r="K31" i="19"/>
  <c r="L90" i="19"/>
  <c r="L80" i="19"/>
  <c r="G32" i="19"/>
  <c r="K32" i="19"/>
  <c r="I32" i="19"/>
  <c r="L44" i="19"/>
  <c r="G29" i="19"/>
  <c r="K29" i="19"/>
  <c r="I29" i="19"/>
  <c r="I30" i="19"/>
  <c r="K30" i="19"/>
  <c r="G30" i="19"/>
  <c r="K28" i="19"/>
  <c r="G28" i="19"/>
  <c r="E33" i="19"/>
  <c r="I28" i="19"/>
  <c r="L31" i="19" l="1"/>
  <c r="L32" i="19"/>
  <c r="E35" i="19"/>
  <c r="E36" i="19"/>
  <c r="G33" i="19"/>
  <c r="E38" i="19"/>
  <c r="E39" i="19"/>
  <c r="E37" i="19"/>
  <c r="I33" i="19"/>
  <c r="K33" i="19"/>
  <c r="E40" i="19"/>
  <c r="E34" i="19"/>
  <c r="L28" i="19"/>
  <c r="L30" i="19"/>
  <c r="L29" i="19"/>
  <c r="L45" i="19"/>
  <c r="L33" i="19" l="1"/>
  <c r="G39" i="19"/>
  <c r="I39" i="19"/>
  <c r="K39" i="19"/>
  <c r="I35" i="19"/>
  <c r="K35" i="19"/>
  <c r="G35" i="19"/>
  <c r="K34" i="19"/>
  <c r="G34" i="19"/>
  <c r="I34" i="19"/>
  <c r="G40" i="19"/>
  <c r="I40" i="19"/>
  <c r="I201" i="19" s="1"/>
  <c r="L209" i="19" s="1"/>
  <c r="K40" i="19"/>
  <c r="K37" i="19"/>
  <c r="I37" i="19"/>
  <c r="G37" i="19"/>
  <c r="G38" i="19"/>
  <c r="I38" i="19"/>
  <c r="K38" i="19"/>
  <c r="I36" i="19"/>
  <c r="G36" i="19"/>
  <c r="K36" i="19"/>
  <c r="L36" i="19" s="1"/>
  <c r="L37" i="19" l="1"/>
  <c r="L38" i="19"/>
  <c r="G201" i="19"/>
  <c r="L202" i="19" s="1"/>
  <c r="L34" i="19"/>
  <c r="L39" i="19"/>
  <c r="L40" i="19"/>
  <c r="K201" i="19"/>
  <c r="L35" i="19"/>
  <c r="L201" i="19" s="1"/>
  <c r="L203" i="19" l="1"/>
  <c r="L204" i="19" s="1"/>
  <c r="L205" i="19" s="1"/>
  <c r="L206" i="19" l="1"/>
  <c r="L207" i="19" s="1"/>
  <c r="L208" i="19" s="1"/>
  <c r="L210" i="19" s="1"/>
  <c r="L211" i="19" s="1"/>
  <c r="L212" i="19" s="1"/>
  <c r="J5" i="19" s="1"/>
</calcChain>
</file>

<file path=xl/sharedStrings.xml><?xml version="1.0" encoding="utf-8"?>
<sst xmlns="http://schemas.openxmlformats.org/spreadsheetml/2006/main" count="411" uniqueCount="181">
  <si>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</si>
  <si>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</si>
  <si>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</si>
  <si>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</si>
  <si>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</si>
  <si>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</si>
  <si>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</si>
  <si>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</si>
  <si>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</si>
  <si>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</si>
  <si>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</si>
  <si>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</si>
  <si>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</si>
  <si>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</si>
  <si>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</si>
  <si>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</si>
  <si>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</si>
  <si>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N</t>
  </si>
  <si>
    <t>ც</t>
  </si>
  <si>
    <t>საპენსიო დანარიცხი</t>
  </si>
  <si>
    <t>კომპლ</t>
  </si>
  <si>
    <t>სახარჯთაღრიცხვო  ღირ-ბა</t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</si>
  <si>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</si>
  <si>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სხვა მასალები</t>
  </si>
  <si>
    <t>მ³</t>
  </si>
  <si>
    <t>ტნ</t>
  </si>
  <si>
    <t>კომპ</t>
  </si>
  <si>
    <t xml:space="preserve">ზუმფარა     </t>
  </si>
  <si>
    <t xml:space="preserve">სამღებრო კუთხოვანა  </t>
  </si>
  <si>
    <t xml:space="preserve">ფითხი   </t>
  </si>
  <si>
    <t xml:space="preserve">სამღებრო ბადე ლენტა  </t>
  </si>
  <si>
    <t xml:space="preserve">ქვიშა                 </t>
  </si>
  <si>
    <t>საიზოლაციო მასალა  ქვაბამბა 50 მმ</t>
  </si>
  <si>
    <t xml:space="preserve">საღებავის გრუნტი, </t>
  </si>
  <si>
    <t xml:space="preserve">სხვა მასალები   </t>
  </si>
  <si>
    <t>სამონტაჟო მაკომპლექტებელი პლასტმასის</t>
  </si>
  <si>
    <t>სამღებრო  წებვადი ლენტი (ქაღალდის სკოჩი)  50.0მ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</si>
  <si>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</si>
  <si>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სილიკონური რეცხვადი ანტიბაქტერიული საღებავი </t>
  </si>
  <si>
    <t xml:space="preserve">ფუგა   </t>
  </si>
  <si>
    <t xml:space="preserve">წებოცემენტი   </t>
  </si>
  <si>
    <t>ფილების სამონტაჟო დეტალები პლასტიკატის</t>
  </si>
  <si>
    <t xml:space="preserve">ქვიშა-ცემენტის მჭიმის მოწყობა იატაკებზე სისქე 4სმ მარკით M100 </t>
  </si>
  <si>
    <t xml:space="preserve">  </t>
  </si>
  <si>
    <t xml:space="preserve">არმსტრონგის (60x60)სმ სანათების დემონტაჟი  </t>
  </si>
  <si>
    <t xml:space="preserve">არმსტრონგის ჭერის დემონტაჟი ლითონის კარკასის დაშლით </t>
  </si>
  <si>
    <t>ელგაყვაანილობის კაბელების ჩახსნა და დემონტაჟი სხვადასხვა კვეთის</t>
  </si>
  <si>
    <t xml:space="preserve">სამშენებლო ნაგვის გატანა ა/მანქანით ნაგავსაყრელზე 20 კმ-მდე მანშილზე </t>
  </si>
  <si>
    <t>შრომის დანახარჯები</t>
  </si>
  <si>
    <t>ნორმატიული რესურსი</t>
  </si>
  <si>
    <t>მანქანები</t>
  </si>
  <si>
    <t xml:space="preserve">ცემენტი  M400      </t>
  </si>
  <si>
    <t xml:space="preserve">თაბ.მუყ. ფილა  ჩვეულებრივი სისქე 12.5მმ  </t>
  </si>
  <si>
    <t>1. იატაკები</t>
  </si>
  <si>
    <t>2. ტიხრები და კედლები</t>
  </si>
  <si>
    <t>4. ჭერები</t>
  </si>
  <si>
    <t>5. სამღებრო სამუშაოები</t>
  </si>
  <si>
    <t>ცალი</t>
  </si>
  <si>
    <t>გრ.მ</t>
  </si>
  <si>
    <t>7. ელ. სამონტაჟო სამუშაოები</t>
  </si>
  <si>
    <t>ელექტრო როზეტი ორპოლუსიანი დამიწების კონტაქტით</t>
  </si>
  <si>
    <t>ელექტრო გამანაწილებლი კოლოფები</t>
  </si>
  <si>
    <t>სამონტაჟო ქაფი 800-1000გრ</t>
  </si>
  <si>
    <t>სამისამართო ოპტიკური კვამლმაუწყებელი</t>
  </si>
  <si>
    <t>სახანძრო საგანგაშო ღილაკი</t>
  </si>
  <si>
    <t>აკუსტიკური სიგნალიზატორი შუქფარით</t>
  </si>
  <si>
    <t>სახანძრო სპეციალური კაბელი</t>
  </si>
  <si>
    <t>დ=100მმ პლასტმასის ჰაერსატარების მონტაჟი</t>
  </si>
  <si>
    <t xml:space="preserve">ფუგა     </t>
  </si>
  <si>
    <t>პროექტ</t>
  </si>
  <si>
    <t>6. სანტექნიკური სამუშაოები</t>
  </si>
  <si>
    <t>კანალიზაციის პლასტმასის მილის  დ50მმ</t>
  </si>
  <si>
    <t>კანალიზაციის პლასტმასის მილის  დ110მმ</t>
  </si>
  <si>
    <t>პლასტმასის მუხლი დ50 მმ</t>
  </si>
  <si>
    <t>პლასტმასის სამაგრი დ50</t>
  </si>
  <si>
    <t>ფასონური ნაწილები</t>
  </si>
  <si>
    <t>პლასტმასის მუხლი დ100 მმ</t>
  </si>
  <si>
    <t>ლ</t>
  </si>
  <si>
    <t xml:space="preserve">პოლიპროპილენის  დ20მმ     </t>
  </si>
  <si>
    <t xml:space="preserve">პოლიპროპილენის  დ25მმ    </t>
  </si>
  <si>
    <t>წყალგაყვანილობის დ 25 მმ. (ცივი და ცხელი წყლის მილების მონტაჟი) ფასონური დელატებით</t>
  </si>
  <si>
    <t>წყალგაყვანილობის დ 20 მმ. (ცივი და ცხელი წყლის მილების მონტაჟი)  ფასონური დელატებით</t>
  </si>
  <si>
    <t>პლასტმასის სამკაპი  დ25/25</t>
  </si>
  <si>
    <t>პლასტმასის სამკაპი  დ25/20</t>
  </si>
  <si>
    <t>პლასტმასის სამკაპი  დ20/20</t>
  </si>
  <si>
    <t>პლასტმასის მუხლი დ25</t>
  </si>
  <si>
    <t>პლასტმასის მუხლი დ20</t>
  </si>
  <si>
    <t>პლასტმასის გადამყვანი  დ25/20</t>
  </si>
  <si>
    <t>ვენტილი დ25</t>
  </si>
  <si>
    <t>ვენტილი დ20</t>
  </si>
  <si>
    <t>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</si>
  <si>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>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</si>
  <si>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 xml:space="preserve">არმსტრონგის ჭერის  სქელკედლიანი კარკასი დეტალებით, საკიდებით, დუბელით და სხვა </t>
  </si>
  <si>
    <t>ჩამრთველი ერთკლავიშა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</si>
  <si>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</si>
  <si>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იგივე 3X2,5 მმ²  გოფრირებულ მილში გატარებით</t>
  </si>
  <si>
    <t xml:space="preserve">კერამიკული ფილა კაფელი  RAL 9003,  </t>
  </si>
  <si>
    <t>9. ვენტილაცია და გათბობა-გაგრილება</t>
  </si>
  <si>
    <t>სხვა დამხმარე მასალები</t>
  </si>
  <si>
    <t xml:space="preserve"> სადემონტაჟო სამუშაოები </t>
  </si>
  <si>
    <t xml:space="preserve"> სამონტაჟო სამუშაოები</t>
  </si>
  <si>
    <t>ელ. გამანაწილებლი ფარი, ინდივიდუალური ანაკრეფი,დაცვის კლასით IP30 კომპლექტსი ავტომატებით კომპლექტში</t>
  </si>
  <si>
    <t>გოფრირებული არაალებადი პლასტმასის მილები</t>
  </si>
  <si>
    <t>გრძ.მ</t>
  </si>
  <si>
    <t>გრძ.მ.</t>
  </si>
  <si>
    <t>ელექტროდი</t>
  </si>
  <si>
    <t>ლითონის საჭრელი დისკი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</si>
  <si>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</si>
  <si>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</si>
  <si>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 xml:space="preserve">პლასტმასის სამაგრი კაბელის 25mm </t>
  </si>
  <si>
    <t>8. სუსტი დენები (სახანძრო,კომპიუტერული ქსელი)</t>
  </si>
  <si>
    <r>
      <t>მ</t>
    </r>
    <r>
      <rPr>
        <sz val="10"/>
        <color theme="1"/>
        <rFont val="Calibri"/>
        <family val="2"/>
        <charset val="204"/>
      </rPr>
      <t>³</t>
    </r>
  </si>
  <si>
    <t>სამშენებლო ნაგვისა და დემონტირებული კონსტრუქციების გამოტანა შენობიდან  და დატვირთვა ა/მანქანაზე</t>
  </si>
  <si>
    <t>კუთხოვანა 70x70x6</t>
  </si>
  <si>
    <t>ზოლოვანა 50x5</t>
  </si>
  <si>
    <r>
      <t>პლასტმასის სამკაპი   90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Sylfaen"/>
        <family val="1"/>
        <charset val="204"/>
      </rPr>
      <t xml:space="preserve">        დ100/100 მმ</t>
    </r>
  </si>
  <si>
    <r>
      <t>პლასტმასის სამკაპი   90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Sylfaen"/>
        <family val="1"/>
        <charset val="204"/>
      </rPr>
      <t xml:space="preserve">       დ100/50 მმ</t>
    </r>
  </si>
  <si>
    <r>
      <t>პლასტმასის სამკაპი   90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Sylfaen"/>
        <family val="1"/>
        <charset val="204"/>
      </rPr>
      <t xml:space="preserve">        დ50/50 მმ</t>
    </r>
  </si>
  <si>
    <t>ვიდეოსათვალთვალო შიგა დაყენების IP ქსელური კამერის მონტაჟი და ჩართვაკლინიკის საერთო ქსელში</t>
  </si>
  <si>
    <t>ხელსაბანი ნიჟარა არკოს კრანებით,  შემრევით, დრეკადი მილებით, სიფონით  კომპლექტში</t>
  </si>
  <si>
    <t>გამწოვი დ=100მმ ვენტილატორების მონტაჟი სან კვანძებში</t>
  </si>
  <si>
    <t>კანალიზაციის დ 50 მმ. მილების მონტაჟი  ფასონური დელატებით</t>
  </si>
  <si>
    <t>კანალიზაციის დ 100 მმ. მილების მონტაჟი  ფასონური დელატებით</t>
  </si>
  <si>
    <r>
      <t>თაბ.მუყ. ფილა  ჩვეულებრივი სისქე 12.5მმ     26.0მ</t>
    </r>
    <r>
      <rPr>
        <sz val="10"/>
        <rFont val="Calibri"/>
        <family val="2"/>
        <charset val="204"/>
      </rPr>
      <t>²x</t>
    </r>
    <r>
      <rPr>
        <sz val="10"/>
        <rFont val="Sylfaen"/>
        <family val="1"/>
      </rPr>
      <t>1.05</t>
    </r>
  </si>
  <si>
    <t>Cat5e, შიდა გამოყენების ; FTP; ერთჟილიანი 8 წვერი,
4 წყვილად ხვეული; 100% სპილენძი; კვეთა 0.48-0.5მმ;
სამუშაო დიაპაზონი -15+50C  მონტაჟი კლინიკის საერთო ქსელზე დაერთებით</t>
  </si>
  <si>
    <t xml:space="preserve">არმსტრონგის შეკიდული ჭერის მოწყობა </t>
  </si>
  <si>
    <t xml:space="preserve">სამზარეულოს უჟანგავი ფოლადის  ნიჟარის მონტაჟი, არკოს კრანებით,  შემრევით, დრეკადი მილებით, სიფონით  კომპლექტში </t>
  </si>
  <si>
    <t xml:space="preserve">სამზარეულოს უჟანგავი ფოლადის  ნიჟარია, არკოს კრანებით,  შემრევით, დრეკადი მილებით, სიფონით  კომპლექტში </t>
  </si>
  <si>
    <t>სამზარეულოს გამწოვის ს მონტაჟი სამზარეულოში</t>
  </si>
  <si>
    <t>ქ. ქუთაისი, ჯავახიშვილის ქ. №85, ქ.ქუთაისის სამხარეო დედათა და ბავშვთა სამკურნალო დიაგნოსტიკური ცენტრი</t>
  </si>
  <si>
    <r>
      <t xml:space="preserve"> ქ.ქუთაისის სამხარეო დედათა და ბავშვთა სამკურნალო დიაგნოსტიკური ცენტრის შენობაში სასწავლო-სატრეინინგო ცენტრის მოწყობისათვის საჭირო  </t>
    </r>
    <r>
      <rPr>
        <b/>
        <sz val="12"/>
        <color theme="1"/>
        <rFont val="Sylfaen"/>
        <family val="1"/>
      </rPr>
      <t xml:space="preserve">  სამუშაოების ხარჯთაღრიცხვა                                                                                 </t>
    </r>
  </si>
  <si>
    <t xml:space="preserve">II სართული  </t>
  </si>
  <si>
    <t>შავი ფერის ალუმინის შესასვლელი  კარის ბლოკის მონტაჟი  ორფრთიანი (1.5 X 2.15)მ -1ცალი</t>
  </si>
  <si>
    <t xml:space="preserve">ქვიშა-ცემენტის მჭიმის დემონტაჟი და იატაკის გასუფთავება </t>
  </si>
  <si>
    <t>სპილენძის მრავალძარღვა კაბელი  5x4</t>
  </si>
  <si>
    <t>სპილენძის მრავალძარღვა კაბელი  5x2.5</t>
  </si>
  <si>
    <r>
      <t>მ</t>
    </r>
    <r>
      <rPr>
        <sz val="11"/>
        <color theme="1"/>
        <rFont val="Calibri"/>
        <family val="2"/>
        <charset val="204"/>
      </rPr>
      <t>³</t>
    </r>
  </si>
  <si>
    <r>
      <t xml:space="preserve">თაბაშირ/მუყაოს ტიხრების მოწყობა  </t>
    </r>
    <r>
      <rPr>
        <b/>
        <sz val="8.5"/>
        <color theme="1"/>
        <rFont val="Sylfaen"/>
        <family val="1"/>
        <charset val="204"/>
      </rPr>
      <t xml:space="preserve"> </t>
    </r>
  </si>
  <si>
    <t xml:space="preserve">კედლების შემოსვა თაბაშირ მუყაოს  ფილებით - კარის ბლოკის ფერდილების შემოსვა </t>
  </si>
  <si>
    <t>3. კარები</t>
  </si>
  <si>
    <t>შავი ფერის ალუმინის ორფრთიანი კარის ბლოკი (1.5 X 2.15)მ -1ცალი</t>
  </si>
  <si>
    <t>არმსტრონგის ჭერის  ფილები   (582.0*1.03)</t>
  </si>
  <si>
    <t>ამორტიზირებული გათბობის პანელური  რადიატორების დემონტაჟი</t>
  </si>
  <si>
    <t xml:space="preserve">ფასონური ნაწილები, სამაგრები და დამხმარე მასალები </t>
  </si>
  <si>
    <t>HDMI კაბელი კლასებში მონიტორებისათვის   10მ</t>
  </si>
  <si>
    <r>
      <t>მ</t>
    </r>
    <r>
      <rPr>
        <b/>
        <sz val="10"/>
        <color theme="1"/>
        <rFont val="Calibri"/>
        <family val="2"/>
        <charset val="204"/>
      </rPr>
      <t>2</t>
    </r>
  </si>
  <si>
    <r>
      <t>არმსტრონგის LED სანათი (60</t>
    </r>
    <r>
      <rPr>
        <b/>
        <sz val="10"/>
        <color theme="1"/>
        <rFont val="Arial"/>
        <family val="2"/>
        <charset val="204"/>
      </rPr>
      <t>×</t>
    </r>
    <r>
      <rPr>
        <b/>
        <sz val="10"/>
        <color theme="1"/>
        <rFont val="Sylfaen"/>
        <family val="1"/>
        <charset val="204"/>
      </rPr>
      <t xml:space="preserve">60)სმ   40 ვტ მონტაჟი </t>
    </r>
  </si>
  <si>
    <t>თაბაშირ/მუყაოს შემოსვის მოხსნა კედლებზე გასაფართოებელ კარებებთან და ახალი ღიობების ადგილზე კარკასის დაშლით</t>
  </si>
  <si>
    <r>
      <t>კარის ღიობის გაფართოება 40 სმ სისქის ბლოკის კედელში (0.9*2.15)მ - (1.4</t>
    </r>
    <r>
      <rPr>
        <sz val="10"/>
        <color theme="1"/>
        <rFont val="Calibri"/>
        <family val="2"/>
        <charset val="204"/>
      </rPr>
      <t>x</t>
    </r>
    <r>
      <rPr>
        <sz val="10"/>
        <color theme="1"/>
        <rFont val="Sylfaen"/>
        <family val="1"/>
        <charset val="204"/>
      </rPr>
      <t>2.15)მ-ზე - 2ცალი</t>
    </r>
  </si>
  <si>
    <t>ახალი (1.4x2.15)მ ღიობის გამოღება ტიხრებში</t>
  </si>
  <si>
    <r>
      <t>მ</t>
    </r>
    <r>
      <rPr>
        <sz val="11"/>
        <color theme="1"/>
        <rFont val="Calibri"/>
        <family val="2"/>
      </rPr>
      <t>²</t>
    </r>
  </si>
  <si>
    <t>იატაკიდან კერამოგრანიტის ფილების აყრა კორიდორებში (ნაწილობრივ დაზიანებულ ადგილებზე)</t>
  </si>
  <si>
    <t>იატაკიდან ლამინატის  საფარის მოხსნა (ნაწილობრივ დაზიანებულ ადგილებზე)</t>
  </si>
  <si>
    <t>ბლოკის კედლებში კარის გამოღებული ღიობების გამაგრება-მოჩარჩოება ლითონის კონსტრუქციებით   (1.4x2.15)მ-2ც</t>
  </si>
  <si>
    <t>ხელსაბანი ნიჟარის მონტაჟი, არკოს კრანებით,  შემრევით, დრეკადი მილებით, სიფონით  კომპლექტში -4 ცალი,</t>
  </si>
  <si>
    <t xml:space="preserve">კერამოგრანიტის ფილა   ზომით 45x45 სმ ან 60x60 სმ   </t>
  </si>
  <si>
    <r>
      <t xml:space="preserve">წებოცემენტი      </t>
    </r>
    <r>
      <rPr>
        <sz val="10"/>
        <color rgb="FFFF0000"/>
        <rFont val="Sylfaen"/>
        <family val="1"/>
      </rPr>
      <t xml:space="preserve"> </t>
    </r>
  </si>
  <si>
    <t>ლამინატი</t>
  </si>
  <si>
    <t>ლამინატის პარკეტის ღრუბელი 0.5მმ</t>
  </si>
  <si>
    <t>მდფ-ის  პლინტუსი</t>
  </si>
  <si>
    <t>ლურსმანი,  დუბელი,  სჭვალი</t>
  </si>
  <si>
    <r>
      <t>კედლებიდან კაფელის ფილების მოხსნა (ფართუკი) 1.6მ</t>
    </r>
    <r>
      <rPr>
        <sz val="10"/>
        <color theme="1"/>
        <rFont val="Calibri"/>
        <family val="2"/>
        <charset val="204"/>
      </rPr>
      <t>²</t>
    </r>
    <r>
      <rPr>
        <sz val="8.5"/>
        <color theme="1"/>
        <rFont val="Sylfaen"/>
        <family val="1"/>
        <charset val="204"/>
      </rPr>
      <t>-4</t>
    </r>
    <r>
      <rPr>
        <sz val="10"/>
        <color theme="1"/>
        <rFont val="Sylfaen"/>
        <family val="1"/>
        <charset val="204"/>
      </rPr>
      <t xml:space="preserve">ცალი, </t>
    </r>
  </si>
  <si>
    <t xml:space="preserve">კაფელის მოწყობა კედლებზე ხელსაბანების ფართუკი: -4ც,  სამზარეულოს ნიჟარის ფართუკი-1 ცალი  </t>
  </si>
  <si>
    <t xml:space="preserve">ამორტიზირებული სპლიტ კონდიციონერების შიდა და გარე ბლოკების დემონტაჟი </t>
  </si>
  <si>
    <r>
      <t xml:space="preserve">გათბობის პანელური რადიატორების მონტაჟი შემშვებ-გამშვები ვენტილებით </t>
    </r>
    <r>
      <rPr>
        <sz val="10"/>
        <color theme="1"/>
        <rFont val="Calibri"/>
        <family val="2"/>
        <charset val="204"/>
      </rPr>
      <t xml:space="preserve"> (600x600)მმ</t>
    </r>
  </si>
  <si>
    <r>
      <t xml:space="preserve">გათბობის პანელური რადიატორების მონტაჟი შემშვებ-გამშვები ვენტილებით </t>
    </r>
    <r>
      <rPr>
        <sz val="10"/>
        <color theme="1"/>
        <rFont val="Calibri"/>
        <family val="2"/>
        <charset val="204"/>
      </rPr>
      <t xml:space="preserve"> (800x600)მმ</t>
    </r>
  </si>
  <si>
    <r>
      <t>გათბობის პანელური რადიატორების მონტაჟი შემშვებ-გამშვები ვენტილებით  (1200</t>
    </r>
    <r>
      <rPr>
        <sz val="10"/>
        <color theme="1"/>
        <rFont val="Calibri"/>
        <family val="2"/>
        <charset val="204"/>
      </rPr>
      <t>x600)მმ</t>
    </r>
  </si>
  <si>
    <t>მაისი 2024წ.</t>
  </si>
  <si>
    <t>კერამოგრანიტის ფილების დაგება დაზიანებულ ადგილებზე აღდგენა (არსებულთან შეხამებით)</t>
  </si>
  <si>
    <t>ლამინატის იატაკის საფარის მოწყობა დაზიანებულ ადგილებზე აღდგენა   (არსებულთან შეხამებით) ახალ ტიხრებთან პლინტუსების მოწყობით</t>
  </si>
  <si>
    <r>
      <t xml:space="preserve">მდფ-ის კარის ბლოკების დემონტაჟი (0.9 </t>
    </r>
    <r>
      <rPr>
        <sz val="10"/>
        <color theme="1"/>
        <rFont val="Calibri"/>
        <family val="2"/>
        <charset val="204"/>
      </rPr>
      <t>x</t>
    </r>
    <r>
      <rPr>
        <sz val="10"/>
        <color theme="1"/>
        <rFont val="Sylfaen"/>
        <family val="1"/>
        <charset val="204"/>
      </rPr>
      <t xml:space="preserve"> 2.15)მ - 2ცალი, (1.5 x 2.15)მ - 1ცალი, </t>
    </r>
  </si>
  <si>
    <t>არსებული სპლიტ კონდიციონერის შიდა და გარე ბლოკის შეკეთება და ფრეონის ჩამატება (საჭიროების მიხედვით)</t>
  </si>
  <si>
    <t xml:space="preserve">მდფ-ის კარის ბლოკი კარის ბლოკი  (1.4 X 2.15)მ -6 ცალი ანჯამებით, საკეტ-სახელურით  </t>
  </si>
  <si>
    <t>მდფ-ის კარის ბლოკი კარის ბლოკი (0.9X 2.15)მ-4ც,    ანჯამებით, საკეტ-სახელურით )</t>
  </si>
  <si>
    <t>მდფ-ის კარის ბლოკის მონტაჟი:   ორფრთიანი კარი   (1.4 X 2.15)მ -6 ცალი; ერთფრთიანი კარი (0.9X 2.15)მ-4ც,</t>
  </si>
  <si>
    <t xml:space="preserve">ტიხრებში მეტალოპლასტმასის  ყრუ ვიტრაჟების მონტაჟი   (2.0 X 1.0)მ  3 ცალი </t>
  </si>
  <si>
    <t>მეტალოპლასტმასის  ყრუ  ვიტრაჟი   (2.0 X 1.0)მ  3 ცალი</t>
  </si>
  <si>
    <t>ახლად მოწყობილი ტიხრებისა და კედლების შემოსვის დამუშავება და შეღებვა სილიკონური რეცხვადი ანტიბაქტერიული საღებავით (არსებულის იდენტურ ფერში)</t>
  </si>
  <si>
    <t xml:space="preserve">სპლიტ კონდიციონერის შიდა და გარე ბლოკის მონტაჟი  Qc=18000BTU, მართვის პულტით და ავტომატიკით </t>
  </si>
  <si>
    <t xml:space="preserve">არსებული დემონტირებული  სპლიტ კონდიციონერის შიდა და გარე ბლოკის მონტაჟი  Qc=18000BTU, მართვის პულტით და ავტომატიკით  (შეკეთება რეაბილიტაციით) </t>
  </si>
  <si>
    <t>სამუშაოების შესრულების დრო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</si>
</sst>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Sylfaen"/>
      <family val="1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8.5"/>
      <color theme="1"/>
      <name val="Sylfae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8.5"/>
      <color theme="1"/>
      <name val="Sylfaen"/>
      <family val="1"/>
      <charset val="204"/>
    </font>
    <font>
      <sz val="11"/>
      <color theme="1"/>
      <name val="Calibri"/>
      <family val="2"/>
    </font>
    <font>
      <sz val="11"/>
      <color theme="1"/>
      <name val="Sylfaen"/>
      <family val="1"/>
    </font>
    <font>
      <sz val="10"/>
      <color rgb="FFFF0000"/>
      <name val="Sylfae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9" fillId="0" borderId="0"/>
    <xf numFmtId="0" fontId="20" fillId="0" borderId="0"/>
    <xf numFmtId="43" fontId="21" fillId="0" borderId="0" applyFont="0" applyFill="0" applyBorder="0" applyAlignment="0" applyProtection="0"/>
    <xf numFmtId="0" fontId="24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1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6">
    <cellStyle name="Comma 2" xfId="4" xr:uid="{00000000-0005-0000-0000-000000000000}"/>
    <cellStyle name="Normal" xfId="0" builtinId="0"/>
    <cellStyle name="Normal 16 2" xfId="5" xr:uid="{00000000-0005-0000-0000-000002000000}"/>
    <cellStyle name="Normal 3 2" xfId="1" xr:uid="{00000000-0005-0000-0000-000003000000}"/>
    <cellStyle name="silfain" xfId="3" xr:uid="{00000000-0005-0000-0000-000004000000}"/>
    <cellStyle name="Обычный_Лист1" xfId="2" xr:uid="{00000000-0005-0000-0000-000005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M214"/>
  <sheetViews>
    <sheetView tabSelected="1" topLeftCell="B196" zoomScale="70" zoomScaleNormal="70" workbookViewId="0">
      <selection activeCell="B214" sqref="B214:F214"/>
    </sheetView>
  </sheetViews>
  <sheetFormatPr defaultColWidth="9.33203125" defaultRowHeight="14.4" x14ac:dyDescent="0.3"/>
  <cols>
    <col min="1" max="1" width="4.6640625" customWidth="1"/>
    <col min="2" max="2" width="84.44140625" customWidth="1"/>
    <col min="5" max="5" width="10" style="23" bestFit="1" customWidth="1"/>
    <col min="6" max="6" width="8.33203125" style="23" customWidth="1"/>
    <col min="7" max="7" width="12.44140625" style="23" customWidth="1"/>
    <col min="8" max="8" width="8" style="23" customWidth="1"/>
    <col min="9" max="9" width="12.44140625" style="23" customWidth="1"/>
    <col min="10" max="10" width="7.5546875" style="23" customWidth="1"/>
    <col min="11" max="11" width="10.33203125" style="23" customWidth="1"/>
    <col min="12" max="12" width="13.44140625" style="23" customWidth="1"/>
    <col min="13" max="13" width="50.109375" customWidth="1"/>
  </cols>
  <sheetData>
    <row r="1" spans="1:12" ht="23.25" customHeight="1" x14ac:dyDescent="0.3">
      <c r="A1" s="128" t="s">
        <v>129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9"/>
    </row>
    <row r="2" spans="1:12" ht="39.9" customHeight="1" x14ac:dyDescent="0.3">
      <c r="A2" s="1"/>
      <c r="B2" s="130" t="s">
        <v>130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8" customHeight="1" x14ac:dyDescent="0.3">
      <c r="A3" s="8"/>
      <c r="B3" s="131" t="s">
        <v>131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6.2" x14ac:dyDescent="0.3">
      <c r="A4" s="132" t="s">
        <v>167</v>
      </c>
      <c r="B4" s="132"/>
      <c r="C4" s="133" t="s">
        <v>43</v>
      </c>
      <c r="D4" s="133"/>
      <c r="E4" s="133"/>
      <c r="F4" s="133"/>
      <c r="G4" s="35"/>
      <c r="H4" s="35"/>
      <c r="I4" s="35"/>
      <c r="J4" s="35"/>
      <c r="K4" s="35"/>
      <c r="L4" s="35"/>
    </row>
    <row r="5" spans="1:12" ht="18" customHeight="1" x14ac:dyDescent="0.3">
      <c r="A5" s="134"/>
      <c r="B5" s="134"/>
      <c r="C5" s="134"/>
      <c r="D5" s="134"/>
      <c r="E5" s="134"/>
      <c r="F5" s="134"/>
      <c r="G5" s="135" t="s">
        <v>21</v>
      </c>
      <c r="H5" s="135"/>
      <c r="I5" s="135"/>
      <c r="J5" s="136">
        <f>L212</f>
        <v>0</v>
      </c>
      <c r="K5" s="137"/>
      <c r="L5" s="9" t="s">
        <v>9</v>
      </c>
    </row>
    <row r="6" spans="1:12" ht="30" customHeight="1" x14ac:dyDescent="0.3">
      <c r="A6" s="138" t="s">
        <v>17</v>
      </c>
      <c r="B6" s="138" t="s">
        <v>0</v>
      </c>
      <c r="C6" s="138" t="s">
        <v>1</v>
      </c>
      <c r="D6" s="140" t="s">
        <v>49</v>
      </c>
      <c r="E6" s="140" t="s">
        <v>2</v>
      </c>
      <c r="F6" s="142" t="s">
        <v>3</v>
      </c>
      <c r="G6" s="143"/>
      <c r="H6" s="142" t="s">
        <v>4</v>
      </c>
      <c r="I6" s="143"/>
      <c r="J6" s="144" t="s">
        <v>5</v>
      </c>
      <c r="K6" s="145"/>
      <c r="L6" s="138" t="s">
        <v>6</v>
      </c>
    </row>
    <row r="7" spans="1:12" ht="30" customHeight="1" x14ac:dyDescent="0.3">
      <c r="A7" s="139"/>
      <c r="B7" s="139"/>
      <c r="C7" s="139"/>
      <c r="D7" s="141"/>
      <c r="E7" s="141"/>
      <c r="F7" s="6" t="s">
        <v>7</v>
      </c>
      <c r="G7" s="6" t="s">
        <v>6</v>
      </c>
      <c r="H7" s="6" t="s">
        <v>7</v>
      </c>
      <c r="I7" s="6" t="s">
        <v>6</v>
      </c>
      <c r="J7" s="6" t="s">
        <v>7</v>
      </c>
      <c r="K7" s="6" t="s">
        <v>6</v>
      </c>
      <c r="L7" s="139"/>
    </row>
    <row r="8" spans="1:12" x14ac:dyDescent="0.3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</row>
    <row r="9" spans="1:12" s="23" customFormat="1" ht="20.100000000000001" customHeight="1" x14ac:dyDescent="0.3">
      <c r="A9" s="29"/>
      <c r="B9" s="62" t="s">
        <v>99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3">
      <c r="A10" s="31">
        <v>1</v>
      </c>
      <c r="B10" s="3" t="s">
        <v>170</v>
      </c>
      <c r="C10" s="17" t="s">
        <v>8</v>
      </c>
      <c r="D10" s="17"/>
      <c r="E10" s="28">
        <f>0.9*2.15*2+1.5*2.15</f>
        <v>7.0949999999999998</v>
      </c>
      <c r="F10" s="28"/>
      <c r="G10" s="107">
        <f>F10*E10</f>
        <v>0</v>
      </c>
      <c r="H10" s="28"/>
      <c r="I10" s="107">
        <f>H10*E10</f>
        <v>0</v>
      </c>
      <c r="J10" s="28"/>
      <c r="K10" s="107">
        <f>J10*E10</f>
        <v>0</v>
      </c>
      <c r="L10" s="112">
        <f>K10+I10+G10</f>
        <v>0</v>
      </c>
    </row>
    <row r="11" spans="1:12" x14ac:dyDescent="0.3">
      <c r="A11" s="31">
        <v>2</v>
      </c>
      <c r="B11" s="70" t="s">
        <v>44</v>
      </c>
      <c r="C11" s="17" t="s">
        <v>57</v>
      </c>
      <c r="D11" s="17"/>
      <c r="E11" s="28">
        <v>15</v>
      </c>
      <c r="F11" s="28"/>
      <c r="G11" s="107">
        <f t="shared" ref="G11:G74" si="0">F11*E11</f>
        <v>0</v>
      </c>
      <c r="H11" s="28"/>
      <c r="I11" s="107">
        <f t="shared" ref="I11:I74" si="1">H11*E11</f>
        <v>0</v>
      </c>
      <c r="J11" s="28"/>
      <c r="K11" s="107">
        <f t="shared" ref="K11:K74" si="2">J11*E11</f>
        <v>0</v>
      </c>
      <c r="L11" s="112">
        <f t="shared" ref="L11:L74" si="3">K11+I11+G11</f>
        <v>0</v>
      </c>
    </row>
    <row r="12" spans="1:12" x14ac:dyDescent="0.3">
      <c r="A12" s="31">
        <v>3</v>
      </c>
      <c r="B12" s="24" t="s">
        <v>45</v>
      </c>
      <c r="C12" s="6" t="s">
        <v>8</v>
      </c>
      <c r="D12" s="6"/>
      <c r="E12" s="10">
        <v>100</v>
      </c>
      <c r="F12" s="28"/>
      <c r="G12" s="107">
        <f t="shared" si="0"/>
        <v>0</v>
      </c>
      <c r="H12" s="28"/>
      <c r="I12" s="107">
        <f t="shared" si="1"/>
        <v>0</v>
      </c>
      <c r="J12" s="28"/>
      <c r="K12" s="107">
        <f t="shared" si="2"/>
        <v>0</v>
      </c>
      <c r="L12" s="112">
        <f t="shared" si="3"/>
        <v>0</v>
      </c>
    </row>
    <row r="13" spans="1:12" x14ac:dyDescent="0.3">
      <c r="A13" s="31">
        <v>4</v>
      </c>
      <c r="B13" s="11" t="s">
        <v>46</v>
      </c>
      <c r="C13" s="29" t="s">
        <v>104</v>
      </c>
      <c r="D13" s="29"/>
      <c r="E13" s="10">
        <v>100</v>
      </c>
      <c r="F13" s="28"/>
      <c r="G13" s="107">
        <f t="shared" si="0"/>
        <v>0</v>
      </c>
      <c r="H13" s="28"/>
      <c r="I13" s="107">
        <f t="shared" si="1"/>
        <v>0</v>
      </c>
      <c r="J13" s="28"/>
      <c r="K13" s="107">
        <f t="shared" si="2"/>
        <v>0</v>
      </c>
      <c r="L13" s="112">
        <f t="shared" si="3"/>
        <v>0</v>
      </c>
    </row>
    <row r="14" spans="1:12" x14ac:dyDescent="0.3">
      <c r="A14" s="31">
        <v>5</v>
      </c>
      <c r="B14" s="24" t="s">
        <v>142</v>
      </c>
      <c r="C14" s="6" t="s">
        <v>20</v>
      </c>
      <c r="D14" s="27"/>
      <c r="E14" s="10">
        <v>10</v>
      </c>
      <c r="F14" s="28"/>
      <c r="G14" s="107">
        <f t="shared" si="0"/>
        <v>0</v>
      </c>
      <c r="H14" s="28"/>
      <c r="I14" s="107">
        <f t="shared" si="1"/>
        <v>0</v>
      </c>
      <c r="J14" s="28"/>
      <c r="K14" s="107">
        <f t="shared" si="2"/>
        <v>0</v>
      </c>
      <c r="L14" s="112">
        <f t="shared" si="3"/>
        <v>0</v>
      </c>
    </row>
    <row r="15" spans="1:12" x14ac:dyDescent="0.3">
      <c r="A15" s="31">
        <v>6</v>
      </c>
      <c r="B15" s="24" t="s">
        <v>163</v>
      </c>
      <c r="C15" s="6" t="s">
        <v>20</v>
      </c>
      <c r="D15" s="27"/>
      <c r="E15" s="10">
        <v>2</v>
      </c>
      <c r="F15" s="28"/>
      <c r="G15" s="107">
        <f t="shared" si="0"/>
        <v>0</v>
      </c>
      <c r="H15" s="28"/>
      <c r="I15" s="107">
        <f t="shared" si="1"/>
        <v>0</v>
      </c>
      <c r="J15" s="28"/>
      <c r="K15" s="107">
        <f t="shared" si="2"/>
        <v>0</v>
      </c>
      <c r="L15" s="112">
        <f t="shared" si="3"/>
        <v>0</v>
      </c>
    </row>
    <row r="16" spans="1:12" x14ac:dyDescent="0.3">
      <c r="A16" s="31">
        <v>7</v>
      </c>
      <c r="B16" s="3" t="s">
        <v>161</v>
      </c>
      <c r="C16" s="29" t="s">
        <v>37</v>
      </c>
      <c r="D16" s="29"/>
      <c r="E16" s="10">
        <f>1.6*4</f>
        <v>6.4</v>
      </c>
      <c r="F16" s="28"/>
      <c r="G16" s="107">
        <f t="shared" si="0"/>
        <v>0</v>
      </c>
      <c r="H16" s="28"/>
      <c r="I16" s="107">
        <f t="shared" si="1"/>
        <v>0</v>
      </c>
      <c r="J16" s="28"/>
      <c r="K16" s="107">
        <f t="shared" si="2"/>
        <v>0</v>
      </c>
      <c r="L16" s="112">
        <f t="shared" si="3"/>
        <v>0</v>
      </c>
    </row>
    <row r="17" spans="1:12" ht="27.6" x14ac:dyDescent="0.3">
      <c r="A17" s="31">
        <v>8</v>
      </c>
      <c r="B17" s="14" t="s">
        <v>147</v>
      </c>
      <c r="C17" s="6" t="s">
        <v>8</v>
      </c>
      <c r="D17" s="6"/>
      <c r="E17" s="10">
        <v>20</v>
      </c>
      <c r="F17" s="28"/>
      <c r="G17" s="107">
        <f t="shared" si="0"/>
        <v>0</v>
      </c>
      <c r="H17" s="28"/>
      <c r="I17" s="107">
        <f t="shared" si="1"/>
        <v>0</v>
      </c>
      <c r="J17" s="28"/>
      <c r="K17" s="107">
        <f t="shared" si="2"/>
        <v>0</v>
      </c>
      <c r="L17" s="112">
        <f t="shared" si="3"/>
        <v>0</v>
      </c>
    </row>
    <row r="18" spans="1:12" x14ac:dyDescent="0.3">
      <c r="A18" s="31">
        <v>9</v>
      </c>
      <c r="B18" s="71" t="s">
        <v>148</v>
      </c>
      <c r="C18" s="100" t="s">
        <v>136</v>
      </c>
      <c r="D18" s="100"/>
      <c r="E18" s="101">
        <f>0.5*2.15*0.4*2</f>
        <v>0.86</v>
      </c>
      <c r="F18" s="78"/>
      <c r="G18" s="107">
        <f t="shared" si="0"/>
        <v>0</v>
      </c>
      <c r="H18" s="75"/>
      <c r="I18" s="107">
        <f t="shared" si="1"/>
        <v>0</v>
      </c>
      <c r="J18" s="75"/>
      <c r="K18" s="107">
        <f t="shared" si="2"/>
        <v>0</v>
      </c>
      <c r="L18" s="112">
        <f t="shared" si="3"/>
        <v>0</v>
      </c>
    </row>
    <row r="19" spans="1:12" x14ac:dyDescent="0.3">
      <c r="A19" s="31">
        <v>10</v>
      </c>
      <c r="B19" s="71" t="s">
        <v>149</v>
      </c>
      <c r="C19" s="100" t="s">
        <v>150</v>
      </c>
      <c r="D19" s="100"/>
      <c r="E19" s="101">
        <f>1.4*2.15*2</f>
        <v>6.02</v>
      </c>
      <c r="F19" s="78"/>
      <c r="G19" s="107">
        <f t="shared" si="0"/>
        <v>0</v>
      </c>
      <c r="H19" s="75"/>
      <c r="I19" s="107">
        <f t="shared" si="1"/>
        <v>0</v>
      </c>
      <c r="J19" s="75"/>
      <c r="K19" s="107">
        <f t="shared" si="2"/>
        <v>0</v>
      </c>
      <c r="L19" s="112">
        <f t="shared" si="3"/>
        <v>0</v>
      </c>
    </row>
    <row r="20" spans="1:12" s="23" customFormat="1" ht="27.6" x14ac:dyDescent="0.3">
      <c r="A20" s="31">
        <v>11</v>
      </c>
      <c r="B20" s="22" t="s">
        <v>151</v>
      </c>
      <c r="C20" s="29" t="s">
        <v>37</v>
      </c>
      <c r="D20" s="29"/>
      <c r="E20" s="10">
        <v>18</v>
      </c>
      <c r="F20" s="28"/>
      <c r="G20" s="107">
        <f t="shared" si="0"/>
        <v>0</v>
      </c>
      <c r="H20" s="28"/>
      <c r="I20" s="107">
        <f t="shared" si="1"/>
        <v>0</v>
      </c>
      <c r="J20" s="28"/>
      <c r="K20" s="107">
        <f t="shared" si="2"/>
        <v>0</v>
      </c>
      <c r="L20" s="112">
        <f t="shared" si="3"/>
        <v>0</v>
      </c>
    </row>
    <row r="21" spans="1:12" s="23" customFormat="1" ht="15" customHeight="1" x14ac:dyDescent="0.3">
      <c r="A21" s="31">
        <v>12</v>
      </c>
      <c r="B21" s="79" t="s">
        <v>152</v>
      </c>
      <c r="C21" s="29" t="s">
        <v>37</v>
      </c>
      <c r="D21" s="29"/>
      <c r="E21" s="28">
        <v>31</v>
      </c>
      <c r="F21" s="28"/>
      <c r="G21" s="107">
        <f t="shared" si="0"/>
        <v>0</v>
      </c>
      <c r="H21" s="28"/>
      <c r="I21" s="107">
        <f t="shared" si="1"/>
        <v>0</v>
      </c>
      <c r="J21" s="28"/>
      <c r="K21" s="107">
        <f t="shared" si="2"/>
        <v>0</v>
      </c>
      <c r="L21" s="112">
        <f t="shared" si="3"/>
        <v>0</v>
      </c>
    </row>
    <row r="22" spans="1:12" x14ac:dyDescent="0.3">
      <c r="A22" s="31">
        <v>13</v>
      </c>
      <c r="B22" s="71" t="s">
        <v>133</v>
      </c>
      <c r="C22" s="29" t="s">
        <v>37</v>
      </c>
      <c r="D22" s="29"/>
      <c r="E22" s="28">
        <f>E20</f>
        <v>18</v>
      </c>
      <c r="F22" s="28"/>
      <c r="G22" s="107">
        <f t="shared" si="0"/>
        <v>0</v>
      </c>
      <c r="H22" s="28"/>
      <c r="I22" s="107">
        <f t="shared" si="1"/>
        <v>0</v>
      </c>
      <c r="J22" s="28"/>
      <c r="K22" s="107">
        <f t="shared" si="2"/>
        <v>0</v>
      </c>
      <c r="L22" s="112">
        <f t="shared" si="3"/>
        <v>0</v>
      </c>
    </row>
    <row r="23" spans="1:12" ht="27.6" x14ac:dyDescent="0.3">
      <c r="A23" s="31">
        <v>14</v>
      </c>
      <c r="B23" s="71" t="s">
        <v>112</v>
      </c>
      <c r="C23" s="29" t="s">
        <v>111</v>
      </c>
      <c r="D23" s="29"/>
      <c r="E23" s="28">
        <v>9.4</v>
      </c>
      <c r="F23" s="28"/>
      <c r="G23" s="107">
        <f t="shared" si="0"/>
        <v>0</v>
      </c>
      <c r="H23" s="28"/>
      <c r="I23" s="107">
        <f t="shared" si="1"/>
        <v>0</v>
      </c>
      <c r="J23" s="28"/>
      <c r="K23" s="107">
        <f t="shared" si="2"/>
        <v>0</v>
      </c>
      <c r="L23" s="112">
        <f t="shared" si="3"/>
        <v>0</v>
      </c>
    </row>
    <row r="24" spans="1:12" x14ac:dyDescent="0.3">
      <c r="A24" s="31">
        <v>15</v>
      </c>
      <c r="B24" s="71" t="s">
        <v>47</v>
      </c>
      <c r="C24" s="29" t="s">
        <v>25</v>
      </c>
      <c r="D24" s="29"/>
      <c r="E24" s="28">
        <f>E23*1.8</f>
        <v>16.920000000000002</v>
      </c>
      <c r="F24" s="28"/>
      <c r="G24" s="107">
        <f t="shared" si="0"/>
        <v>0</v>
      </c>
      <c r="H24" s="28"/>
      <c r="I24" s="107">
        <f t="shared" si="1"/>
        <v>0</v>
      </c>
      <c r="J24" s="28"/>
      <c r="K24" s="107">
        <f t="shared" si="2"/>
        <v>0</v>
      </c>
      <c r="L24" s="112">
        <f t="shared" si="3"/>
        <v>0</v>
      </c>
    </row>
    <row r="25" spans="1:12" ht="20.100000000000001" customHeight="1" x14ac:dyDescent="0.3">
      <c r="A25" s="29"/>
      <c r="B25" s="62" t="s">
        <v>100</v>
      </c>
      <c r="C25" s="27"/>
      <c r="D25" s="27"/>
      <c r="E25" s="28"/>
      <c r="F25" s="28"/>
      <c r="G25" s="107">
        <f t="shared" si="0"/>
        <v>0</v>
      </c>
      <c r="H25" s="28"/>
      <c r="I25" s="107">
        <f t="shared" si="1"/>
        <v>0</v>
      </c>
      <c r="J25" s="28"/>
      <c r="K25" s="107">
        <f t="shared" si="2"/>
        <v>0</v>
      </c>
      <c r="L25" s="112">
        <f t="shared" si="3"/>
        <v>0</v>
      </c>
    </row>
    <row r="26" spans="1:12" ht="20.100000000000001" customHeight="1" x14ac:dyDescent="0.3">
      <c r="A26" s="74"/>
      <c r="B26" s="63" t="s">
        <v>53</v>
      </c>
      <c r="C26" s="27"/>
      <c r="D26" s="27"/>
      <c r="E26" s="28"/>
      <c r="F26" s="28"/>
      <c r="G26" s="107">
        <f t="shared" si="0"/>
        <v>0</v>
      </c>
      <c r="H26" s="28"/>
      <c r="I26" s="107">
        <f t="shared" si="1"/>
        <v>0</v>
      </c>
      <c r="J26" s="28"/>
      <c r="K26" s="107">
        <f t="shared" si="2"/>
        <v>0</v>
      </c>
      <c r="L26" s="112">
        <f t="shared" si="3"/>
        <v>0</v>
      </c>
    </row>
    <row r="27" spans="1:12" x14ac:dyDescent="0.3">
      <c r="A27" s="146">
        <v>16</v>
      </c>
      <c r="B27" s="102" t="s">
        <v>42</v>
      </c>
      <c r="C27" s="41" t="s">
        <v>8</v>
      </c>
      <c r="D27" s="41"/>
      <c r="E27" s="48">
        <f>E22</f>
        <v>18</v>
      </c>
      <c r="F27" s="68"/>
      <c r="G27" s="107">
        <f t="shared" si="0"/>
        <v>0</v>
      </c>
      <c r="H27" s="30"/>
      <c r="I27" s="107">
        <f t="shared" si="1"/>
        <v>0</v>
      </c>
      <c r="J27" s="30"/>
      <c r="K27" s="107">
        <f t="shared" si="2"/>
        <v>0</v>
      </c>
      <c r="L27" s="112">
        <f t="shared" si="3"/>
        <v>0</v>
      </c>
    </row>
    <row r="28" spans="1:12" x14ac:dyDescent="0.3">
      <c r="A28" s="147"/>
      <c r="B28" s="3" t="s">
        <v>48</v>
      </c>
      <c r="C28" s="29" t="s">
        <v>37</v>
      </c>
      <c r="D28" s="10">
        <v>1</v>
      </c>
      <c r="E28" s="10">
        <f>E27*D28</f>
        <v>18</v>
      </c>
      <c r="F28" s="30"/>
      <c r="G28" s="107">
        <f t="shared" si="0"/>
        <v>0</v>
      </c>
      <c r="H28" s="30"/>
      <c r="I28" s="107">
        <f t="shared" si="1"/>
        <v>0</v>
      </c>
      <c r="J28" s="30"/>
      <c r="K28" s="107">
        <f t="shared" si="2"/>
        <v>0</v>
      </c>
      <c r="L28" s="112">
        <f t="shared" si="3"/>
        <v>0</v>
      </c>
    </row>
    <row r="29" spans="1:12" x14ac:dyDescent="0.3">
      <c r="A29" s="147"/>
      <c r="B29" s="36" t="s">
        <v>50</v>
      </c>
      <c r="C29" s="6" t="s">
        <v>9</v>
      </c>
      <c r="D29" s="37">
        <v>1.8700000000000001E-2</v>
      </c>
      <c r="E29" s="19">
        <f>D29*E27</f>
        <v>0.33660000000000001</v>
      </c>
      <c r="F29" s="19"/>
      <c r="G29" s="107">
        <f t="shared" si="0"/>
        <v>0</v>
      </c>
      <c r="H29" s="19"/>
      <c r="I29" s="107">
        <f t="shared" si="1"/>
        <v>0</v>
      </c>
      <c r="J29" s="19"/>
      <c r="K29" s="107">
        <f t="shared" si="2"/>
        <v>0</v>
      </c>
      <c r="L29" s="112">
        <f t="shared" si="3"/>
        <v>0</v>
      </c>
    </row>
    <row r="30" spans="1:12" ht="15.75" customHeight="1" x14ac:dyDescent="0.3">
      <c r="A30" s="147"/>
      <c r="B30" s="20" t="s">
        <v>31</v>
      </c>
      <c r="C30" s="6" t="s">
        <v>24</v>
      </c>
      <c r="D30" s="34">
        <v>4.9000000000000002E-2</v>
      </c>
      <c r="E30" s="30">
        <f>D30*E27</f>
        <v>0.88200000000000001</v>
      </c>
      <c r="F30" s="30"/>
      <c r="G30" s="107">
        <f t="shared" si="0"/>
        <v>0</v>
      </c>
      <c r="H30" s="30"/>
      <c r="I30" s="107">
        <f t="shared" si="1"/>
        <v>0</v>
      </c>
      <c r="J30" s="30"/>
      <c r="K30" s="107">
        <f t="shared" si="2"/>
        <v>0</v>
      </c>
      <c r="L30" s="112">
        <f t="shared" si="3"/>
        <v>0</v>
      </c>
    </row>
    <row r="31" spans="1:12" ht="15.75" customHeight="1" x14ac:dyDescent="0.3">
      <c r="A31" s="147"/>
      <c r="B31" s="20" t="s">
        <v>51</v>
      </c>
      <c r="C31" s="6" t="s">
        <v>25</v>
      </c>
      <c r="D31" s="34">
        <v>1.2999999999999999E-2</v>
      </c>
      <c r="E31" s="30">
        <f>D31*E27</f>
        <v>0.23399999999999999</v>
      </c>
      <c r="F31" s="30"/>
      <c r="G31" s="107">
        <f t="shared" si="0"/>
        <v>0</v>
      </c>
      <c r="H31" s="30"/>
      <c r="I31" s="107">
        <f t="shared" si="1"/>
        <v>0</v>
      </c>
      <c r="J31" s="30"/>
      <c r="K31" s="107">
        <f t="shared" si="2"/>
        <v>0</v>
      </c>
      <c r="L31" s="112">
        <f t="shared" si="3"/>
        <v>0</v>
      </c>
    </row>
    <row r="32" spans="1:12" ht="15.75" customHeight="1" x14ac:dyDescent="0.3">
      <c r="A32" s="148"/>
      <c r="B32" s="38" t="s">
        <v>23</v>
      </c>
      <c r="C32" s="6" t="s">
        <v>9</v>
      </c>
      <c r="D32" s="6">
        <v>6.3600000000000004E-2</v>
      </c>
      <c r="E32" s="30">
        <f>E27*D32</f>
        <v>1.1448</v>
      </c>
      <c r="F32" s="30"/>
      <c r="G32" s="107">
        <f t="shared" si="0"/>
        <v>0</v>
      </c>
      <c r="H32" s="30"/>
      <c r="I32" s="107">
        <f t="shared" si="1"/>
        <v>0</v>
      </c>
      <c r="J32" s="30"/>
      <c r="K32" s="107">
        <f t="shared" si="2"/>
        <v>0</v>
      </c>
      <c r="L32" s="112">
        <f t="shared" si="3"/>
        <v>0</v>
      </c>
    </row>
    <row r="33" spans="1:12" ht="27.6" x14ac:dyDescent="0.3">
      <c r="A33" s="146">
        <v>17</v>
      </c>
      <c r="B33" s="81" t="s">
        <v>168</v>
      </c>
      <c r="C33" s="82" t="s">
        <v>8</v>
      </c>
      <c r="D33" s="82"/>
      <c r="E33" s="83">
        <f>E28</f>
        <v>18</v>
      </c>
      <c r="F33" s="30"/>
      <c r="G33" s="107">
        <f t="shared" si="0"/>
        <v>0</v>
      </c>
      <c r="H33" s="30"/>
      <c r="I33" s="107">
        <f t="shared" si="1"/>
        <v>0</v>
      </c>
      <c r="J33" s="30"/>
      <c r="K33" s="107">
        <f t="shared" si="2"/>
        <v>0</v>
      </c>
      <c r="L33" s="112">
        <f t="shared" si="3"/>
        <v>0</v>
      </c>
    </row>
    <row r="34" spans="1:12" ht="15.75" customHeight="1" x14ac:dyDescent="0.3">
      <c r="A34" s="147"/>
      <c r="B34" s="24" t="s">
        <v>48</v>
      </c>
      <c r="C34" s="32" t="s">
        <v>8</v>
      </c>
      <c r="D34" s="10">
        <v>1</v>
      </c>
      <c r="E34" s="10">
        <f>E33*D34</f>
        <v>18</v>
      </c>
      <c r="F34" s="53"/>
      <c r="G34" s="107">
        <f t="shared" si="0"/>
        <v>0</v>
      </c>
      <c r="H34" s="53"/>
      <c r="I34" s="107">
        <f t="shared" si="1"/>
        <v>0</v>
      </c>
      <c r="J34" s="10"/>
      <c r="K34" s="107">
        <f t="shared" si="2"/>
        <v>0</v>
      </c>
      <c r="L34" s="112">
        <f t="shared" si="3"/>
        <v>0</v>
      </c>
    </row>
    <row r="35" spans="1:12" ht="15.75" customHeight="1" x14ac:dyDescent="0.3">
      <c r="A35" s="147"/>
      <c r="B35" s="103" t="s">
        <v>50</v>
      </c>
      <c r="C35" s="97" t="s">
        <v>9</v>
      </c>
      <c r="D35" s="104">
        <v>4.5199999999999997E-2</v>
      </c>
      <c r="E35" s="99">
        <f>D35*E33</f>
        <v>0.81359999999999999</v>
      </c>
      <c r="F35" s="99"/>
      <c r="G35" s="107">
        <f t="shared" si="0"/>
        <v>0</v>
      </c>
      <c r="H35" s="99"/>
      <c r="I35" s="107">
        <f t="shared" si="1"/>
        <v>0</v>
      </c>
      <c r="J35" s="99"/>
      <c r="K35" s="107">
        <f t="shared" si="2"/>
        <v>0</v>
      </c>
      <c r="L35" s="112">
        <f t="shared" si="3"/>
        <v>0</v>
      </c>
    </row>
    <row r="36" spans="1:12" ht="15.75" customHeight="1" x14ac:dyDescent="0.3">
      <c r="A36" s="147"/>
      <c r="B36" s="105" t="s">
        <v>155</v>
      </c>
      <c r="C36" s="60" t="s">
        <v>8</v>
      </c>
      <c r="D36" s="60">
        <v>1.05</v>
      </c>
      <c r="E36" s="53">
        <f>D36*E33</f>
        <v>18.900000000000002</v>
      </c>
      <c r="F36" s="53"/>
      <c r="G36" s="107">
        <f t="shared" si="0"/>
        <v>0</v>
      </c>
      <c r="H36" s="53"/>
      <c r="I36" s="107">
        <f t="shared" si="1"/>
        <v>0</v>
      </c>
      <c r="J36" s="53"/>
      <c r="K36" s="107">
        <f t="shared" si="2"/>
        <v>0</v>
      </c>
      <c r="L36" s="112">
        <f t="shared" si="3"/>
        <v>0</v>
      </c>
    </row>
    <row r="37" spans="1:12" ht="15.75" customHeight="1" x14ac:dyDescent="0.3">
      <c r="A37" s="147"/>
      <c r="B37" s="105" t="s">
        <v>156</v>
      </c>
      <c r="C37" s="60" t="s">
        <v>10</v>
      </c>
      <c r="D37" s="106">
        <v>7</v>
      </c>
      <c r="E37" s="53">
        <f>D37*E33</f>
        <v>126</v>
      </c>
      <c r="F37" s="53"/>
      <c r="G37" s="107">
        <f t="shared" si="0"/>
        <v>0</v>
      </c>
      <c r="H37" s="53"/>
      <c r="I37" s="107">
        <f t="shared" si="1"/>
        <v>0</v>
      </c>
      <c r="J37" s="53"/>
      <c r="K37" s="107">
        <f t="shared" si="2"/>
        <v>0</v>
      </c>
      <c r="L37" s="112">
        <f t="shared" si="3"/>
        <v>0</v>
      </c>
    </row>
    <row r="38" spans="1:12" ht="15.75" customHeight="1" x14ac:dyDescent="0.3">
      <c r="A38" s="147"/>
      <c r="B38" s="11" t="s">
        <v>35</v>
      </c>
      <c r="C38" s="32" t="s">
        <v>26</v>
      </c>
      <c r="D38" s="32">
        <v>0.1</v>
      </c>
      <c r="E38" s="10">
        <f>D38*E33</f>
        <v>1.8</v>
      </c>
      <c r="F38" s="10"/>
      <c r="G38" s="107">
        <f t="shared" si="0"/>
        <v>0</v>
      </c>
      <c r="H38" s="10"/>
      <c r="I38" s="107">
        <f t="shared" si="1"/>
        <v>0</v>
      </c>
      <c r="J38" s="10"/>
      <c r="K38" s="107">
        <f t="shared" si="2"/>
        <v>0</v>
      </c>
      <c r="L38" s="112">
        <f t="shared" si="3"/>
        <v>0</v>
      </c>
    </row>
    <row r="39" spans="1:12" ht="15.75" customHeight="1" x14ac:dyDescent="0.3">
      <c r="A39" s="147"/>
      <c r="B39" s="105" t="s">
        <v>39</v>
      </c>
      <c r="C39" s="60" t="s">
        <v>10</v>
      </c>
      <c r="D39" s="60">
        <v>0.04</v>
      </c>
      <c r="E39" s="53">
        <f>D39*E33</f>
        <v>0.72</v>
      </c>
      <c r="F39" s="53"/>
      <c r="G39" s="107">
        <f t="shared" si="0"/>
        <v>0</v>
      </c>
      <c r="H39" s="53"/>
      <c r="I39" s="107">
        <f t="shared" si="1"/>
        <v>0</v>
      </c>
      <c r="J39" s="53"/>
      <c r="K39" s="107">
        <f t="shared" si="2"/>
        <v>0</v>
      </c>
      <c r="L39" s="112">
        <f t="shared" si="3"/>
        <v>0</v>
      </c>
    </row>
    <row r="40" spans="1:12" ht="15.75" customHeight="1" x14ac:dyDescent="0.3">
      <c r="A40" s="148"/>
      <c r="B40" s="105" t="s">
        <v>23</v>
      </c>
      <c r="C40" s="60" t="s">
        <v>9</v>
      </c>
      <c r="D40" s="60">
        <v>4.6600000000000003E-2</v>
      </c>
      <c r="E40" s="53">
        <f>D40*E33</f>
        <v>0.83879999999999999</v>
      </c>
      <c r="F40" s="53"/>
      <c r="G40" s="107">
        <f t="shared" si="0"/>
        <v>0</v>
      </c>
      <c r="H40" s="53"/>
      <c r="I40" s="107">
        <f t="shared" si="1"/>
        <v>0</v>
      </c>
      <c r="J40" s="53"/>
      <c r="K40" s="107">
        <f t="shared" si="2"/>
        <v>0</v>
      </c>
      <c r="L40" s="112">
        <f t="shared" si="3"/>
        <v>0</v>
      </c>
    </row>
    <row r="41" spans="1:12" ht="27.6" x14ac:dyDescent="0.3">
      <c r="A41" s="146">
        <v>18</v>
      </c>
      <c r="B41" s="81" t="s">
        <v>169</v>
      </c>
      <c r="C41" s="82" t="s">
        <v>8</v>
      </c>
      <c r="D41" s="82"/>
      <c r="E41" s="83">
        <f>E21</f>
        <v>31</v>
      </c>
      <c r="F41" s="30"/>
      <c r="G41" s="107">
        <f t="shared" si="0"/>
        <v>0</v>
      </c>
      <c r="H41" s="30"/>
      <c r="I41" s="107">
        <f t="shared" si="1"/>
        <v>0</v>
      </c>
      <c r="J41" s="30"/>
      <c r="K41" s="107">
        <f t="shared" si="2"/>
        <v>0</v>
      </c>
      <c r="L41" s="112">
        <f t="shared" si="3"/>
        <v>0</v>
      </c>
    </row>
    <row r="42" spans="1:12" ht="15.75" customHeight="1" x14ac:dyDescent="0.3">
      <c r="A42" s="147"/>
      <c r="B42" s="24" t="s">
        <v>48</v>
      </c>
      <c r="C42" s="32" t="s">
        <v>104</v>
      </c>
      <c r="D42" s="10">
        <v>1</v>
      </c>
      <c r="E42" s="10">
        <f>E41*D42</f>
        <v>31</v>
      </c>
      <c r="F42" s="53"/>
      <c r="G42" s="107">
        <f t="shared" si="0"/>
        <v>0</v>
      </c>
      <c r="H42" s="53"/>
      <c r="I42" s="107">
        <f t="shared" si="1"/>
        <v>0</v>
      </c>
      <c r="J42" s="53"/>
      <c r="K42" s="107">
        <f t="shared" si="2"/>
        <v>0</v>
      </c>
      <c r="L42" s="112">
        <f t="shared" si="3"/>
        <v>0</v>
      </c>
    </row>
    <row r="43" spans="1:12" ht="15.75" customHeight="1" x14ac:dyDescent="0.3">
      <c r="A43" s="147"/>
      <c r="B43" s="103" t="s">
        <v>50</v>
      </c>
      <c r="C43" s="97" t="s">
        <v>9</v>
      </c>
      <c r="D43" s="108">
        <v>3.0099999999999998E-2</v>
      </c>
      <c r="E43" s="99">
        <f>D43*E41</f>
        <v>0.93309999999999993</v>
      </c>
      <c r="F43" s="99"/>
      <c r="G43" s="107">
        <f t="shared" si="0"/>
        <v>0</v>
      </c>
      <c r="H43" s="99"/>
      <c r="I43" s="107">
        <f t="shared" si="1"/>
        <v>0</v>
      </c>
      <c r="J43" s="99"/>
      <c r="K43" s="107">
        <f t="shared" si="2"/>
        <v>0</v>
      </c>
      <c r="L43" s="112">
        <f t="shared" si="3"/>
        <v>0</v>
      </c>
    </row>
    <row r="44" spans="1:12" ht="15.75" customHeight="1" x14ac:dyDescent="0.3">
      <c r="A44" s="147"/>
      <c r="B44" s="105" t="s">
        <v>157</v>
      </c>
      <c r="C44" s="60" t="s">
        <v>8</v>
      </c>
      <c r="D44" s="60">
        <v>1.0149999999999999</v>
      </c>
      <c r="E44" s="53">
        <f>E41*D44</f>
        <v>31.464999999999996</v>
      </c>
      <c r="F44" s="53"/>
      <c r="G44" s="107">
        <f t="shared" si="0"/>
        <v>0</v>
      </c>
      <c r="H44" s="53"/>
      <c r="I44" s="107">
        <f t="shared" si="1"/>
        <v>0</v>
      </c>
      <c r="J44" s="53"/>
      <c r="K44" s="107">
        <f t="shared" si="2"/>
        <v>0</v>
      </c>
      <c r="L44" s="112">
        <f t="shared" si="3"/>
        <v>0</v>
      </c>
    </row>
    <row r="45" spans="1:12" ht="15.75" customHeight="1" x14ac:dyDescent="0.3">
      <c r="A45" s="147"/>
      <c r="B45" s="105" t="s">
        <v>158</v>
      </c>
      <c r="C45" s="60" t="s">
        <v>8</v>
      </c>
      <c r="D45" s="60">
        <v>1.0149999999999999</v>
      </c>
      <c r="E45" s="53">
        <f>E42*D45</f>
        <v>31.464999999999996</v>
      </c>
      <c r="F45" s="53"/>
      <c r="G45" s="107">
        <f t="shared" si="0"/>
        <v>0</v>
      </c>
      <c r="H45" s="53"/>
      <c r="I45" s="107">
        <f t="shared" si="1"/>
        <v>0</v>
      </c>
      <c r="J45" s="53"/>
      <c r="K45" s="107">
        <f t="shared" si="2"/>
        <v>0</v>
      </c>
      <c r="L45" s="112">
        <f t="shared" si="3"/>
        <v>0</v>
      </c>
    </row>
    <row r="46" spans="1:12" ht="15.75" customHeight="1" x14ac:dyDescent="0.3">
      <c r="A46" s="147"/>
      <c r="B46" s="109" t="s">
        <v>159</v>
      </c>
      <c r="C46" s="110" t="s">
        <v>104</v>
      </c>
      <c r="D46" s="110"/>
      <c r="E46" s="111">
        <v>83</v>
      </c>
      <c r="F46" s="111"/>
      <c r="G46" s="107">
        <f t="shared" si="0"/>
        <v>0</v>
      </c>
      <c r="H46" s="110"/>
      <c r="I46" s="107">
        <f t="shared" si="1"/>
        <v>0</v>
      </c>
      <c r="J46" s="110"/>
      <c r="K46" s="107">
        <f t="shared" si="2"/>
        <v>0</v>
      </c>
      <c r="L46" s="112">
        <f t="shared" si="3"/>
        <v>0</v>
      </c>
    </row>
    <row r="47" spans="1:12" ht="15.75" customHeight="1" x14ac:dyDescent="0.3">
      <c r="A47" s="147"/>
      <c r="B47" s="109" t="s">
        <v>160</v>
      </c>
      <c r="C47" s="110" t="s">
        <v>10</v>
      </c>
      <c r="D47" s="110">
        <v>5.33E-2</v>
      </c>
      <c r="E47" s="111">
        <f>D47*E41</f>
        <v>1.6523000000000001</v>
      </c>
      <c r="F47" s="110"/>
      <c r="G47" s="107">
        <f t="shared" si="0"/>
        <v>0</v>
      </c>
      <c r="H47" s="109"/>
      <c r="I47" s="107">
        <f t="shared" si="1"/>
        <v>0</v>
      </c>
      <c r="J47" s="109"/>
      <c r="K47" s="107">
        <f t="shared" si="2"/>
        <v>0</v>
      </c>
      <c r="L47" s="112">
        <f t="shared" si="3"/>
        <v>0</v>
      </c>
    </row>
    <row r="48" spans="1:12" ht="15.75" customHeight="1" x14ac:dyDescent="0.3">
      <c r="A48" s="148"/>
      <c r="B48" s="18" t="s">
        <v>23</v>
      </c>
      <c r="C48" s="17" t="s">
        <v>9</v>
      </c>
      <c r="D48" s="17">
        <v>0.107</v>
      </c>
      <c r="E48" s="30">
        <f>D48*E41</f>
        <v>3.3169999999999997</v>
      </c>
      <c r="F48" s="30"/>
      <c r="G48" s="107">
        <f t="shared" si="0"/>
        <v>0</v>
      </c>
      <c r="H48" s="30"/>
      <c r="I48" s="107">
        <f t="shared" si="1"/>
        <v>0</v>
      </c>
      <c r="J48" s="30"/>
      <c r="K48" s="107">
        <f t="shared" si="2"/>
        <v>0</v>
      </c>
      <c r="L48" s="112">
        <f t="shared" si="3"/>
        <v>0</v>
      </c>
    </row>
    <row r="49" spans="1:12" ht="20.100000000000001" customHeight="1" x14ac:dyDescent="0.3">
      <c r="A49" s="72"/>
      <c r="B49" s="64" t="s">
        <v>54</v>
      </c>
      <c r="C49" s="6"/>
      <c r="D49" s="6"/>
      <c r="E49" s="30"/>
      <c r="F49" s="30"/>
      <c r="G49" s="107">
        <f t="shared" si="0"/>
        <v>0</v>
      </c>
      <c r="H49" s="30"/>
      <c r="I49" s="107">
        <f t="shared" si="1"/>
        <v>0</v>
      </c>
      <c r="J49" s="30"/>
      <c r="K49" s="107">
        <f t="shared" si="2"/>
        <v>0</v>
      </c>
      <c r="L49" s="112">
        <f t="shared" si="3"/>
        <v>0</v>
      </c>
    </row>
    <row r="50" spans="1:12" x14ac:dyDescent="0.3">
      <c r="A50" s="146">
        <v>19</v>
      </c>
      <c r="B50" s="40" t="s">
        <v>137</v>
      </c>
      <c r="C50" s="41" t="s">
        <v>145</v>
      </c>
      <c r="D50" s="41"/>
      <c r="E50" s="48">
        <v>61</v>
      </c>
      <c r="F50" s="30"/>
      <c r="G50" s="107">
        <f t="shared" si="0"/>
        <v>0</v>
      </c>
      <c r="H50" s="30"/>
      <c r="I50" s="107">
        <f t="shared" si="1"/>
        <v>0</v>
      </c>
      <c r="J50" s="30"/>
      <c r="K50" s="107">
        <f t="shared" si="2"/>
        <v>0</v>
      </c>
      <c r="L50" s="112">
        <f t="shared" si="3"/>
        <v>0</v>
      </c>
    </row>
    <row r="51" spans="1:12" x14ac:dyDescent="0.3">
      <c r="A51" s="147"/>
      <c r="B51" s="3" t="s">
        <v>48</v>
      </c>
      <c r="C51" s="29" t="s">
        <v>37</v>
      </c>
      <c r="D51" s="10">
        <v>1</v>
      </c>
      <c r="E51" s="10">
        <f>E50*D51</f>
        <v>61</v>
      </c>
      <c r="F51" s="30"/>
      <c r="G51" s="107">
        <f t="shared" si="0"/>
        <v>0</v>
      </c>
      <c r="H51" s="28"/>
      <c r="I51" s="107">
        <f t="shared" si="1"/>
        <v>0</v>
      </c>
      <c r="J51" s="28"/>
      <c r="K51" s="107">
        <f t="shared" si="2"/>
        <v>0</v>
      </c>
      <c r="L51" s="112">
        <f t="shared" si="3"/>
        <v>0</v>
      </c>
    </row>
    <row r="52" spans="1:12" x14ac:dyDescent="0.3">
      <c r="A52" s="147"/>
      <c r="B52" s="36" t="s">
        <v>50</v>
      </c>
      <c r="C52" s="6" t="s">
        <v>9</v>
      </c>
      <c r="D52" s="39">
        <v>5.5E-2</v>
      </c>
      <c r="E52" s="19">
        <f>E50*D52</f>
        <v>3.355</v>
      </c>
      <c r="F52" s="19"/>
      <c r="G52" s="107">
        <f t="shared" si="0"/>
        <v>0</v>
      </c>
      <c r="H52" s="19"/>
      <c r="I52" s="107">
        <f t="shared" si="1"/>
        <v>0</v>
      </c>
      <c r="J52" s="19"/>
      <c r="K52" s="107">
        <f t="shared" si="2"/>
        <v>0</v>
      </c>
      <c r="L52" s="112">
        <f t="shared" si="3"/>
        <v>0</v>
      </c>
    </row>
    <row r="53" spans="1:12" x14ac:dyDescent="0.3">
      <c r="A53" s="147"/>
      <c r="B53" s="13" t="s">
        <v>52</v>
      </c>
      <c r="C53" s="17" t="s">
        <v>8</v>
      </c>
      <c r="D53" s="17">
        <v>2.1</v>
      </c>
      <c r="E53" s="28">
        <f>E50*D53</f>
        <v>128.1</v>
      </c>
      <c r="F53" s="28"/>
      <c r="G53" s="107">
        <f t="shared" si="0"/>
        <v>0</v>
      </c>
      <c r="H53" s="28"/>
      <c r="I53" s="107">
        <f t="shared" si="1"/>
        <v>0</v>
      </c>
      <c r="J53" s="28"/>
      <c r="K53" s="107">
        <f t="shared" si="2"/>
        <v>0</v>
      </c>
      <c r="L53" s="112">
        <f t="shared" si="3"/>
        <v>0</v>
      </c>
    </row>
    <row r="54" spans="1:12" ht="27.6" x14ac:dyDescent="0.3">
      <c r="A54" s="147"/>
      <c r="B54" s="3" t="s">
        <v>90</v>
      </c>
      <c r="C54" s="32" t="s">
        <v>8</v>
      </c>
      <c r="D54" s="10">
        <v>1</v>
      </c>
      <c r="E54" s="28">
        <f>E50*D54</f>
        <v>61</v>
      </c>
      <c r="F54" s="28"/>
      <c r="G54" s="107">
        <f t="shared" si="0"/>
        <v>0</v>
      </c>
      <c r="H54" s="28"/>
      <c r="I54" s="107">
        <f t="shared" si="1"/>
        <v>0</v>
      </c>
      <c r="J54" s="28"/>
      <c r="K54" s="107">
        <f t="shared" si="2"/>
        <v>0</v>
      </c>
      <c r="L54" s="112">
        <f t="shared" si="3"/>
        <v>0</v>
      </c>
    </row>
    <row r="55" spans="1:12" x14ac:dyDescent="0.3">
      <c r="A55" s="147"/>
      <c r="B55" s="14" t="s">
        <v>32</v>
      </c>
      <c r="C55" s="32" t="s">
        <v>8</v>
      </c>
      <c r="D55" s="10">
        <v>1.05</v>
      </c>
      <c r="E55" s="28">
        <f>E50*D55</f>
        <v>64.05</v>
      </c>
      <c r="F55" s="28"/>
      <c r="G55" s="107">
        <f t="shared" si="0"/>
        <v>0</v>
      </c>
      <c r="H55" s="28"/>
      <c r="I55" s="107">
        <f t="shared" si="1"/>
        <v>0</v>
      </c>
      <c r="J55" s="28"/>
      <c r="K55" s="107">
        <f t="shared" si="2"/>
        <v>0</v>
      </c>
      <c r="L55" s="112">
        <f t="shared" si="3"/>
        <v>0</v>
      </c>
    </row>
    <row r="56" spans="1:12" x14ac:dyDescent="0.3">
      <c r="A56" s="147"/>
      <c r="B56" s="14" t="s">
        <v>23</v>
      </c>
      <c r="C56" s="32" t="s">
        <v>9</v>
      </c>
      <c r="D56" s="32">
        <v>0.1</v>
      </c>
      <c r="E56" s="28">
        <f>E50*D56</f>
        <v>6.1000000000000005</v>
      </c>
      <c r="F56" s="28"/>
      <c r="G56" s="107">
        <f t="shared" si="0"/>
        <v>0</v>
      </c>
      <c r="H56" s="28"/>
      <c r="I56" s="107">
        <f t="shared" si="1"/>
        <v>0</v>
      </c>
      <c r="J56" s="28"/>
      <c r="K56" s="107">
        <f t="shared" si="2"/>
        <v>0</v>
      </c>
      <c r="L56" s="112">
        <f t="shared" si="3"/>
        <v>0</v>
      </c>
    </row>
    <row r="57" spans="1:12" ht="27.6" x14ac:dyDescent="0.3">
      <c r="A57" s="146">
        <v>20</v>
      </c>
      <c r="B57" s="40" t="s">
        <v>153</v>
      </c>
      <c r="C57" s="41" t="s">
        <v>22</v>
      </c>
      <c r="D57" s="41"/>
      <c r="E57" s="50">
        <f>1.4*2.15*2</f>
        <v>6.02</v>
      </c>
      <c r="F57" s="30"/>
      <c r="G57" s="107">
        <f t="shared" si="0"/>
        <v>0</v>
      </c>
      <c r="H57" s="30"/>
      <c r="I57" s="107">
        <f t="shared" si="1"/>
        <v>0</v>
      </c>
      <c r="J57" s="30"/>
      <c r="K57" s="107">
        <f t="shared" si="2"/>
        <v>0</v>
      </c>
      <c r="L57" s="112">
        <f t="shared" si="3"/>
        <v>0</v>
      </c>
    </row>
    <row r="58" spans="1:12" x14ac:dyDescent="0.3">
      <c r="A58" s="147"/>
      <c r="B58" s="38" t="s">
        <v>113</v>
      </c>
      <c r="C58" s="6" t="s">
        <v>104</v>
      </c>
      <c r="D58" s="30"/>
      <c r="E58" s="30">
        <v>24</v>
      </c>
      <c r="F58" s="30"/>
      <c r="G58" s="107">
        <f t="shared" si="0"/>
        <v>0</v>
      </c>
      <c r="H58" s="30"/>
      <c r="I58" s="107">
        <f t="shared" si="1"/>
        <v>0</v>
      </c>
      <c r="J58" s="30"/>
      <c r="K58" s="107">
        <f t="shared" si="2"/>
        <v>0</v>
      </c>
      <c r="L58" s="112">
        <f t="shared" si="3"/>
        <v>0</v>
      </c>
    </row>
    <row r="59" spans="1:12" x14ac:dyDescent="0.3">
      <c r="A59" s="147"/>
      <c r="B59" s="38" t="s">
        <v>114</v>
      </c>
      <c r="C59" s="6" t="s">
        <v>104</v>
      </c>
      <c r="D59" s="30"/>
      <c r="E59" s="30">
        <v>15.2</v>
      </c>
      <c r="F59" s="30"/>
      <c r="G59" s="107">
        <f t="shared" si="0"/>
        <v>0</v>
      </c>
      <c r="H59" s="30"/>
      <c r="I59" s="107">
        <f t="shared" si="1"/>
        <v>0</v>
      </c>
      <c r="J59" s="30"/>
      <c r="K59" s="107">
        <f t="shared" si="2"/>
        <v>0</v>
      </c>
      <c r="L59" s="112">
        <f t="shared" si="3"/>
        <v>0</v>
      </c>
    </row>
    <row r="60" spans="1:12" x14ac:dyDescent="0.3">
      <c r="A60" s="147"/>
      <c r="B60" s="38" t="s">
        <v>105</v>
      </c>
      <c r="C60" s="6" t="s">
        <v>10</v>
      </c>
      <c r="D60" s="30"/>
      <c r="E60" s="30">
        <v>3</v>
      </c>
      <c r="F60" s="30"/>
      <c r="G60" s="107">
        <f t="shared" si="0"/>
        <v>0</v>
      </c>
      <c r="H60" s="30"/>
      <c r="I60" s="107">
        <f t="shared" si="1"/>
        <v>0</v>
      </c>
      <c r="J60" s="30"/>
      <c r="K60" s="107">
        <f t="shared" si="2"/>
        <v>0</v>
      </c>
      <c r="L60" s="112">
        <f t="shared" si="3"/>
        <v>0</v>
      </c>
    </row>
    <row r="61" spans="1:12" x14ac:dyDescent="0.3">
      <c r="A61" s="147"/>
      <c r="B61" s="38" t="s">
        <v>106</v>
      </c>
      <c r="C61" s="6" t="s">
        <v>57</v>
      </c>
      <c r="D61" s="30"/>
      <c r="E61" s="30">
        <v>3</v>
      </c>
      <c r="F61" s="30"/>
      <c r="G61" s="107">
        <f t="shared" si="0"/>
        <v>0</v>
      </c>
      <c r="H61" s="30"/>
      <c r="I61" s="107">
        <f t="shared" si="1"/>
        <v>0</v>
      </c>
      <c r="J61" s="30"/>
      <c r="K61" s="107">
        <f t="shared" si="2"/>
        <v>0</v>
      </c>
      <c r="L61" s="112">
        <f t="shared" si="3"/>
        <v>0</v>
      </c>
    </row>
    <row r="62" spans="1:12" x14ac:dyDescent="0.3">
      <c r="A62" s="147"/>
      <c r="B62" s="24" t="s">
        <v>98</v>
      </c>
      <c r="C62" s="32" t="s">
        <v>9</v>
      </c>
      <c r="D62" s="10"/>
      <c r="E62" s="10">
        <v>10</v>
      </c>
      <c r="F62" s="28"/>
      <c r="G62" s="107">
        <f t="shared" si="0"/>
        <v>0</v>
      </c>
      <c r="H62" s="28"/>
      <c r="I62" s="107">
        <f t="shared" si="1"/>
        <v>0</v>
      </c>
      <c r="J62" s="28"/>
      <c r="K62" s="107">
        <f t="shared" si="2"/>
        <v>0</v>
      </c>
      <c r="L62" s="112">
        <f t="shared" si="3"/>
        <v>0</v>
      </c>
    </row>
    <row r="63" spans="1:12" ht="27.6" x14ac:dyDescent="0.3">
      <c r="A63" s="146">
        <v>21</v>
      </c>
      <c r="B63" s="85" t="s">
        <v>138</v>
      </c>
      <c r="C63" s="41" t="s">
        <v>8</v>
      </c>
      <c r="D63" s="41"/>
      <c r="E63" s="50">
        <v>8</v>
      </c>
      <c r="F63" s="28"/>
      <c r="G63" s="107">
        <f t="shared" si="0"/>
        <v>0</v>
      </c>
      <c r="H63" s="28"/>
      <c r="I63" s="107">
        <f t="shared" si="1"/>
        <v>0</v>
      </c>
      <c r="J63" s="28"/>
      <c r="K63" s="107">
        <f t="shared" si="2"/>
        <v>0</v>
      </c>
      <c r="L63" s="112">
        <f t="shared" si="3"/>
        <v>0</v>
      </c>
    </row>
    <row r="64" spans="1:12" x14ac:dyDescent="0.3">
      <c r="A64" s="147"/>
      <c r="B64" s="3" t="s">
        <v>48</v>
      </c>
      <c r="C64" s="29" t="s">
        <v>37</v>
      </c>
      <c r="D64" s="10">
        <v>1</v>
      </c>
      <c r="E64" s="10">
        <f>E63*D64</f>
        <v>8</v>
      </c>
      <c r="F64" s="30"/>
      <c r="G64" s="107">
        <f t="shared" si="0"/>
        <v>0</v>
      </c>
      <c r="H64" s="28"/>
      <c r="I64" s="107">
        <f t="shared" si="1"/>
        <v>0</v>
      </c>
      <c r="J64" s="28"/>
      <c r="K64" s="107">
        <f t="shared" si="2"/>
        <v>0</v>
      </c>
      <c r="L64" s="112">
        <f t="shared" si="3"/>
        <v>0</v>
      </c>
    </row>
    <row r="65" spans="1:12" x14ac:dyDescent="0.3">
      <c r="A65" s="147"/>
      <c r="B65" s="36" t="s">
        <v>50</v>
      </c>
      <c r="C65" s="6" t="s">
        <v>9</v>
      </c>
      <c r="D65" s="39">
        <v>2.1999999999999999E-2</v>
      </c>
      <c r="E65" s="19">
        <f>E63*D65</f>
        <v>0.17599999999999999</v>
      </c>
      <c r="F65" s="19"/>
      <c r="G65" s="107">
        <f t="shared" si="0"/>
        <v>0</v>
      </c>
      <c r="H65" s="19"/>
      <c r="I65" s="107">
        <f t="shared" si="1"/>
        <v>0</v>
      </c>
      <c r="J65" s="19"/>
      <c r="K65" s="107">
        <f t="shared" si="2"/>
        <v>0</v>
      </c>
      <c r="L65" s="112">
        <f t="shared" si="3"/>
        <v>0</v>
      </c>
    </row>
    <row r="66" spans="1:12" x14ac:dyDescent="0.3">
      <c r="A66" s="147"/>
      <c r="B66" s="13" t="s">
        <v>123</v>
      </c>
      <c r="C66" s="17" t="s">
        <v>8</v>
      </c>
      <c r="D66" s="17">
        <v>1.05</v>
      </c>
      <c r="E66" s="28">
        <f>E63*D66</f>
        <v>8.4</v>
      </c>
      <c r="F66" s="28"/>
      <c r="G66" s="107">
        <f t="shared" si="0"/>
        <v>0</v>
      </c>
      <c r="H66" s="28"/>
      <c r="I66" s="107">
        <f t="shared" si="1"/>
        <v>0</v>
      </c>
      <c r="J66" s="28"/>
      <c r="K66" s="107">
        <f t="shared" si="2"/>
        <v>0</v>
      </c>
      <c r="L66" s="112">
        <f t="shared" si="3"/>
        <v>0</v>
      </c>
    </row>
    <row r="67" spans="1:12" ht="27.6" x14ac:dyDescent="0.3">
      <c r="A67" s="147"/>
      <c r="B67" s="3" t="s">
        <v>91</v>
      </c>
      <c r="C67" s="32" t="s">
        <v>8</v>
      </c>
      <c r="D67" s="10">
        <v>1</v>
      </c>
      <c r="E67" s="28">
        <f>D67*E63</f>
        <v>8</v>
      </c>
      <c r="F67" s="28"/>
      <c r="G67" s="107">
        <f t="shared" si="0"/>
        <v>0</v>
      </c>
      <c r="H67" s="28"/>
      <c r="I67" s="107">
        <f t="shared" si="1"/>
        <v>0</v>
      </c>
      <c r="J67" s="28"/>
      <c r="K67" s="107">
        <f t="shared" si="2"/>
        <v>0</v>
      </c>
      <c r="L67" s="112">
        <f t="shared" si="3"/>
        <v>0</v>
      </c>
    </row>
    <row r="68" spans="1:12" x14ac:dyDescent="0.3">
      <c r="A68" s="148"/>
      <c r="B68" s="14" t="s">
        <v>23</v>
      </c>
      <c r="C68" s="32" t="s">
        <v>9</v>
      </c>
      <c r="D68" s="32">
        <v>0.1</v>
      </c>
      <c r="E68" s="28">
        <f>E63*D68</f>
        <v>0.8</v>
      </c>
      <c r="F68" s="28"/>
      <c r="G68" s="107">
        <f t="shared" si="0"/>
        <v>0</v>
      </c>
      <c r="H68" s="28"/>
      <c r="I68" s="107">
        <f t="shared" si="1"/>
        <v>0</v>
      </c>
      <c r="J68" s="28"/>
      <c r="K68" s="107">
        <f t="shared" si="2"/>
        <v>0</v>
      </c>
      <c r="L68" s="112">
        <f t="shared" si="3"/>
        <v>0</v>
      </c>
    </row>
    <row r="69" spans="1:12" ht="27.6" x14ac:dyDescent="0.3">
      <c r="A69" s="149">
        <v>22</v>
      </c>
      <c r="B69" s="86" t="s">
        <v>162</v>
      </c>
      <c r="C69" s="87" t="s">
        <v>8</v>
      </c>
      <c r="D69" s="87"/>
      <c r="E69" s="88">
        <f>1.6*4+2.5</f>
        <v>8.9</v>
      </c>
      <c r="F69" s="10"/>
      <c r="G69" s="107">
        <f t="shared" si="0"/>
        <v>0</v>
      </c>
      <c r="H69" s="10"/>
      <c r="I69" s="107">
        <f t="shared" si="1"/>
        <v>0</v>
      </c>
      <c r="J69" s="10"/>
      <c r="K69" s="107">
        <f t="shared" si="2"/>
        <v>0</v>
      </c>
      <c r="L69" s="112">
        <f t="shared" si="3"/>
        <v>0</v>
      </c>
    </row>
    <row r="70" spans="1:12" x14ac:dyDescent="0.3">
      <c r="A70" s="150"/>
      <c r="B70" s="3" t="s">
        <v>48</v>
      </c>
      <c r="C70" s="29" t="s">
        <v>37</v>
      </c>
      <c r="D70" s="10">
        <v>1</v>
      </c>
      <c r="E70" s="10">
        <f>E69*D70</f>
        <v>8.9</v>
      </c>
      <c r="F70" s="30"/>
      <c r="G70" s="107">
        <f t="shared" si="0"/>
        <v>0</v>
      </c>
      <c r="H70" s="10"/>
      <c r="I70" s="107">
        <f t="shared" si="1"/>
        <v>0</v>
      </c>
      <c r="J70" s="10"/>
      <c r="K70" s="107">
        <f t="shared" si="2"/>
        <v>0</v>
      </c>
      <c r="L70" s="112">
        <f t="shared" si="3"/>
        <v>0</v>
      </c>
    </row>
    <row r="71" spans="1:12" x14ac:dyDescent="0.3">
      <c r="A71" s="150"/>
      <c r="B71" s="36" t="s">
        <v>50</v>
      </c>
      <c r="C71" s="6" t="s">
        <v>9</v>
      </c>
      <c r="D71" s="39">
        <v>3.1E-2</v>
      </c>
      <c r="E71" s="19">
        <f>E69*D71</f>
        <v>0.27590000000000003</v>
      </c>
      <c r="F71" s="19"/>
      <c r="G71" s="107">
        <f t="shared" si="0"/>
        <v>0</v>
      </c>
      <c r="H71" s="19"/>
      <c r="I71" s="107">
        <f t="shared" si="1"/>
        <v>0</v>
      </c>
      <c r="J71" s="19"/>
      <c r="K71" s="107">
        <f t="shared" si="2"/>
        <v>0</v>
      </c>
      <c r="L71" s="112">
        <f t="shared" si="3"/>
        <v>0</v>
      </c>
    </row>
    <row r="72" spans="1:12" x14ac:dyDescent="0.3">
      <c r="A72" s="150"/>
      <c r="B72" s="11" t="s">
        <v>96</v>
      </c>
      <c r="C72" s="32" t="s">
        <v>8</v>
      </c>
      <c r="D72" s="32">
        <v>1.03</v>
      </c>
      <c r="E72" s="10">
        <f>D72*E69</f>
        <v>9.1669999999999998</v>
      </c>
      <c r="F72" s="10"/>
      <c r="G72" s="107">
        <f t="shared" si="0"/>
        <v>0</v>
      </c>
      <c r="H72" s="10"/>
      <c r="I72" s="107">
        <f t="shared" si="1"/>
        <v>0</v>
      </c>
      <c r="J72" s="10"/>
      <c r="K72" s="107">
        <f t="shared" si="2"/>
        <v>0</v>
      </c>
      <c r="L72" s="112">
        <f t="shared" si="3"/>
        <v>0</v>
      </c>
    </row>
    <row r="73" spans="1:12" x14ac:dyDescent="0.3">
      <c r="A73" s="150"/>
      <c r="B73" s="11" t="s">
        <v>40</v>
      </c>
      <c r="C73" s="32" t="s">
        <v>10</v>
      </c>
      <c r="D73" s="10">
        <v>6</v>
      </c>
      <c r="E73" s="10">
        <f>D73*E69</f>
        <v>53.400000000000006</v>
      </c>
      <c r="F73" s="10"/>
      <c r="G73" s="107">
        <f t="shared" si="0"/>
        <v>0</v>
      </c>
      <c r="H73" s="10"/>
      <c r="I73" s="107">
        <f t="shared" si="1"/>
        <v>0</v>
      </c>
      <c r="J73" s="10"/>
      <c r="K73" s="107">
        <f t="shared" si="2"/>
        <v>0</v>
      </c>
      <c r="L73" s="112">
        <f t="shared" si="3"/>
        <v>0</v>
      </c>
    </row>
    <row r="74" spans="1:12" x14ac:dyDescent="0.3">
      <c r="A74" s="150"/>
      <c r="B74" s="11" t="s">
        <v>68</v>
      </c>
      <c r="C74" s="32" t="s">
        <v>10</v>
      </c>
      <c r="D74" s="32">
        <v>0.04</v>
      </c>
      <c r="E74" s="10">
        <f>D74*E69</f>
        <v>0.35600000000000004</v>
      </c>
      <c r="F74" s="10"/>
      <c r="G74" s="107">
        <f t="shared" si="0"/>
        <v>0</v>
      </c>
      <c r="H74" s="10"/>
      <c r="I74" s="107">
        <f t="shared" si="1"/>
        <v>0</v>
      </c>
      <c r="J74" s="10"/>
      <c r="K74" s="107">
        <f t="shared" si="2"/>
        <v>0</v>
      </c>
      <c r="L74" s="112">
        <f t="shared" si="3"/>
        <v>0</v>
      </c>
    </row>
    <row r="75" spans="1:12" x14ac:dyDescent="0.3">
      <c r="A75" s="150"/>
      <c r="B75" s="11" t="s">
        <v>41</v>
      </c>
      <c r="C75" s="32" t="s">
        <v>26</v>
      </c>
      <c r="D75" s="10">
        <v>0.1</v>
      </c>
      <c r="E75" s="10">
        <f>D75*E69</f>
        <v>0.89000000000000012</v>
      </c>
      <c r="F75" s="10"/>
      <c r="G75" s="107">
        <f t="shared" ref="G75:G138" si="4">F75*E75</f>
        <v>0</v>
      </c>
      <c r="H75" s="10"/>
      <c r="I75" s="107">
        <f t="shared" ref="I75:I138" si="5">H75*E75</f>
        <v>0</v>
      </c>
      <c r="J75" s="10"/>
      <c r="K75" s="107">
        <f t="shared" ref="K75:K138" si="6">J75*E75</f>
        <v>0</v>
      </c>
      <c r="L75" s="112">
        <f t="shared" ref="L75:L138" si="7">K75+I75+G75</f>
        <v>0</v>
      </c>
    </row>
    <row r="76" spans="1:12" x14ac:dyDescent="0.3">
      <c r="A76" s="151"/>
      <c r="B76" s="11" t="s">
        <v>23</v>
      </c>
      <c r="C76" s="32" t="s">
        <v>9</v>
      </c>
      <c r="D76" s="32">
        <v>7.0000000000000001E-3</v>
      </c>
      <c r="E76" s="10">
        <f>D76*E69</f>
        <v>6.2300000000000001E-2</v>
      </c>
      <c r="F76" s="10"/>
      <c r="G76" s="107">
        <f t="shared" si="4"/>
        <v>0</v>
      </c>
      <c r="H76" s="10"/>
      <c r="I76" s="107">
        <f t="shared" si="5"/>
        <v>0</v>
      </c>
      <c r="J76" s="10"/>
      <c r="K76" s="107">
        <f t="shared" si="6"/>
        <v>0</v>
      </c>
      <c r="L76" s="112">
        <f t="shared" si="7"/>
        <v>0</v>
      </c>
    </row>
    <row r="77" spans="1:12" ht="20.100000000000001" customHeight="1" x14ac:dyDescent="0.3">
      <c r="A77" s="72"/>
      <c r="B77" s="64" t="s">
        <v>139</v>
      </c>
      <c r="C77" s="6"/>
      <c r="D77" s="6"/>
      <c r="E77" s="30"/>
      <c r="F77" s="30"/>
      <c r="G77" s="107">
        <f t="shared" si="4"/>
        <v>0</v>
      </c>
      <c r="H77" s="30"/>
      <c r="I77" s="107">
        <f t="shared" si="5"/>
        <v>0</v>
      </c>
      <c r="J77" s="30"/>
      <c r="K77" s="107">
        <f t="shared" si="6"/>
        <v>0</v>
      </c>
      <c r="L77" s="112">
        <f t="shared" si="7"/>
        <v>0</v>
      </c>
    </row>
    <row r="78" spans="1:12" ht="27.6" x14ac:dyDescent="0.3">
      <c r="A78" s="146">
        <v>23</v>
      </c>
      <c r="B78" s="85" t="s">
        <v>174</v>
      </c>
      <c r="C78" s="41" t="s">
        <v>8</v>
      </c>
      <c r="D78" s="41"/>
      <c r="E78" s="50">
        <f>1.4*2.15*6+0.9*2.15*4</f>
        <v>25.799999999999997</v>
      </c>
      <c r="F78" s="28"/>
      <c r="G78" s="107">
        <f t="shared" si="4"/>
        <v>0</v>
      </c>
      <c r="H78" s="28"/>
      <c r="I78" s="107">
        <f t="shared" si="5"/>
        <v>0</v>
      </c>
      <c r="J78" s="28"/>
      <c r="K78" s="107">
        <f t="shared" si="6"/>
        <v>0</v>
      </c>
      <c r="L78" s="112">
        <f t="shared" si="7"/>
        <v>0</v>
      </c>
    </row>
    <row r="79" spans="1:12" x14ac:dyDescent="0.3">
      <c r="A79" s="147"/>
      <c r="B79" s="3" t="s">
        <v>48</v>
      </c>
      <c r="C79" s="29" t="s">
        <v>37</v>
      </c>
      <c r="D79" s="10">
        <v>1</v>
      </c>
      <c r="E79" s="10">
        <f>E78*D79</f>
        <v>25.799999999999997</v>
      </c>
      <c r="F79" s="30"/>
      <c r="G79" s="107">
        <f t="shared" si="4"/>
        <v>0</v>
      </c>
      <c r="H79" s="28"/>
      <c r="I79" s="107">
        <f t="shared" si="5"/>
        <v>0</v>
      </c>
      <c r="J79" s="19"/>
      <c r="K79" s="107">
        <f t="shared" si="6"/>
        <v>0</v>
      </c>
      <c r="L79" s="112">
        <f t="shared" si="7"/>
        <v>0</v>
      </c>
    </row>
    <row r="80" spans="1:12" x14ac:dyDescent="0.3">
      <c r="A80" s="147"/>
      <c r="B80" s="36" t="s">
        <v>50</v>
      </c>
      <c r="C80" s="6" t="s">
        <v>9</v>
      </c>
      <c r="D80" s="39">
        <v>0.13</v>
      </c>
      <c r="E80" s="19">
        <f>E78*D80</f>
        <v>3.3539999999999996</v>
      </c>
      <c r="F80" s="19"/>
      <c r="G80" s="107">
        <f t="shared" si="4"/>
        <v>0</v>
      </c>
      <c r="H80" s="19"/>
      <c r="I80" s="107">
        <f t="shared" si="5"/>
        <v>0</v>
      </c>
      <c r="J80" s="19"/>
      <c r="K80" s="107">
        <f t="shared" si="6"/>
        <v>0</v>
      </c>
      <c r="L80" s="112">
        <f t="shared" si="7"/>
        <v>0</v>
      </c>
    </row>
    <row r="81" spans="1:13" x14ac:dyDescent="0.3">
      <c r="A81" s="147"/>
      <c r="B81" s="36" t="s">
        <v>172</v>
      </c>
      <c r="C81" s="29" t="s">
        <v>37</v>
      </c>
      <c r="D81" s="39" t="s">
        <v>69</v>
      </c>
      <c r="E81" s="19">
        <f>1.4*2.15*6</f>
        <v>18.059999999999999</v>
      </c>
      <c r="F81" s="19"/>
      <c r="G81" s="107">
        <f t="shared" si="4"/>
        <v>0</v>
      </c>
      <c r="H81" s="19"/>
      <c r="I81" s="107">
        <f t="shared" si="5"/>
        <v>0</v>
      </c>
      <c r="J81" s="19"/>
      <c r="K81" s="107">
        <f t="shared" si="6"/>
        <v>0</v>
      </c>
      <c r="L81" s="114">
        <f t="shared" si="7"/>
        <v>0</v>
      </c>
      <c r="M81" s="127"/>
    </row>
    <row r="82" spans="1:13" x14ac:dyDescent="0.3">
      <c r="A82" s="147"/>
      <c r="B82" s="36" t="s">
        <v>173</v>
      </c>
      <c r="C82" s="29" t="s">
        <v>37</v>
      </c>
      <c r="D82" s="39" t="s">
        <v>69</v>
      </c>
      <c r="E82" s="19">
        <f>0.9*2.15*4</f>
        <v>7.74</v>
      </c>
      <c r="F82" s="19"/>
      <c r="G82" s="107">
        <f t="shared" si="4"/>
        <v>0</v>
      </c>
      <c r="H82" s="19"/>
      <c r="I82" s="107">
        <f t="shared" si="5"/>
        <v>0</v>
      </c>
      <c r="J82" s="19"/>
      <c r="K82" s="107">
        <f t="shared" si="6"/>
        <v>0</v>
      </c>
      <c r="L82" s="114">
        <f t="shared" si="7"/>
        <v>0</v>
      </c>
      <c r="M82" s="127"/>
    </row>
    <row r="83" spans="1:13" x14ac:dyDescent="0.3">
      <c r="A83" s="147"/>
      <c r="B83" s="18" t="s">
        <v>62</v>
      </c>
      <c r="C83" s="17" t="s">
        <v>57</v>
      </c>
      <c r="D83" s="49"/>
      <c r="E83" s="30">
        <v>20</v>
      </c>
      <c r="F83" s="30"/>
      <c r="G83" s="107">
        <f t="shared" si="4"/>
        <v>0</v>
      </c>
      <c r="H83" s="16"/>
      <c r="I83" s="107">
        <f t="shared" si="5"/>
        <v>0</v>
      </c>
      <c r="J83" s="16"/>
      <c r="K83" s="107">
        <f t="shared" si="6"/>
        <v>0</v>
      </c>
      <c r="L83" s="112">
        <f t="shared" si="7"/>
        <v>0</v>
      </c>
    </row>
    <row r="84" spans="1:13" x14ac:dyDescent="0.3">
      <c r="A84" s="148"/>
      <c r="B84" s="18" t="s">
        <v>23</v>
      </c>
      <c r="C84" s="17" t="s">
        <v>9</v>
      </c>
      <c r="D84" s="73">
        <v>0.02</v>
      </c>
      <c r="E84" s="19">
        <f>E78*D84</f>
        <v>0.5159999999999999</v>
      </c>
      <c r="F84" s="19"/>
      <c r="G84" s="107">
        <f t="shared" si="4"/>
        <v>0</v>
      </c>
      <c r="H84" s="19"/>
      <c r="I84" s="107">
        <f t="shared" si="5"/>
        <v>0</v>
      </c>
      <c r="J84" s="19"/>
      <c r="K84" s="107">
        <f t="shared" si="6"/>
        <v>0</v>
      </c>
      <c r="L84" s="112">
        <f t="shared" si="7"/>
        <v>0</v>
      </c>
    </row>
    <row r="85" spans="1:13" ht="27.6" x14ac:dyDescent="0.3">
      <c r="A85" s="146">
        <v>24</v>
      </c>
      <c r="B85" s="85" t="s">
        <v>132</v>
      </c>
      <c r="C85" s="41" t="s">
        <v>8</v>
      </c>
      <c r="D85" s="41"/>
      <c r="E85" s="50">
        <f>1.5*2.15</f>
        <v>3.2249999999999996</v>
      </c>
      <c r="F85" s="28"/>
      <c r="G85" s="107">
        <f t="shared" si="4"/>
        <v>0</v>
      </c>
      <c r="H85" s="28"/>
      <c r="I85" s="107">
        <f t="shared" si="5"/>
        <v>0</v>
      </c>
      <c r="J85" s="28"/>
      <c r="K85" s="107">
        <f t="shared" si="6"/>
        <v>0</v>
      </c>
      <c r="L85" s="112">
        <f t="shared" si="7"/>
        <v>0</v>
      </c>
    </row>
    <row r="86" spans="1:13" x14ac:dyDescent="0.3">
      <c r="A86" s="147"/>
      <c r="B86" s="3" t="s">
        <v>48</v>
      </c>
      <c r="C86" s="29" t="s">
        <v>37</v>
      </c>
      <c r="D86" s="10">
        <v>1</v>
      </c>
      <c r="E86" s="10">
        <f>E85*D86</f>
        <v>3.2249999999999996</v>
      </c>
      <c r="F86" s="30"/>
      <c r="G86" s="107">
        <f t="shared" si="4"/>
        <v>0</v>
      </c>
      <c r="H86" s="28"/>
      <c r="I86" s="107">
        <f t="shared" si="5"/>
        <v>0</v>
      </c>
      <c r="J86" s="19"/>
      <c r="K86" s="107">
        <f t="shared" si="6"/>
        <v>0</v>
      </c>
      <c r="L86" s="112">
        <f t="shared" si="7"/>
        <v>0</v>
      </c>
    </row>
    <row r="87" spans="1:13" x14ac:dyDescent="0.3">
      <c r="A87" s="147"/>
      <c r="B87" s="36" t="s">
        <v>50</v>
      </c>
      <c r="C87" s="6" t="s">
        <v>9</v>
      </c>
      <c r="D87" s="39">
        <v>0.13</v>
      </c>
      <c r="E87" s="19">
        <f>E85*D87</f>
        <v>0.41924999999999996</v>
      </c>
      <c r="F87" s="19"/>
      <c r="G87" s="107">
        <f t="shared" si="4"/>
        <v>0</v>
      </c>
      <c r="H87" s="19"/>
      <c r="I87" s="107">
        <f t="shared" si="5"/>
        <v>0</v>
      </c>
      <c r="J87" s="19"/>
      <c r="K87" s="107">
        <f t="shared" si="6"/>
        <v>0</v>
      </c>
      <c r="L87" s="112">
        <f t="shared" si="7"/>
        <v>0</v>
      </c>
    </row>
    <row r="88" spans="1:13" x14ac:dyDescent="0.3">
      <c r="A88" s="147"/>
      <c r="B88" s="36" t="s">
        <v>140</v>
      </c>
      <c r="C88" s="29" t="s">
        <v>37</v>
      </c>
      <c r="D88" s="39" t="s">
        <v>69</v>
      </c>
      <c r="E88" s="19">
        <f>1.5*2.15</f>
        <v>3.2249999999999996</v>
      </c>
      <c r="F88" s="19"/>
      <c r="G88" s="107">
        <f t="shared" si="4"/>
        <v>0</v>
      </c>
      <c r="H88" s="19"/>
      <c r="I88" s="107">
        <f t="shared" si="5"/>
        <v>0</v>
      </c>
      <c r="J88" s="19"/>
      <c r="K88" s="107">
        <f t="shared" si="6"/>
        <v>0</v>
      </c>
      <c r="L88" s="112">
        <f t="shared" si="7"/>
        <v>0</v>
      </c>
    </row>
    <row r="89" spans="1:13" x14ac:dyDescent="0.3">
      <c r="A89" s="147"/>
      <c r="B89" s="18" t="s">
        <v>62</v>
      </c>
      <c r="C89" s="17" t="s">
        <v>57</v>
      </c>
      <c r="D89" s="49"/>
      <c r="E89" s="30">
        <v>2</v>
      </c>
      <c r="F89" s="30"/>
      <c r="G89" s="107">
        <f t="shared" si="4"/>
        <v>0</v>
      </c>
      <c r="H89" s="16"/>
      <c r="I89" s="107">
        <f t="shared" si="5"/>
        <v>0</v>
      </c>
      <c r="J89" s="16"/>
      <c r="K89" s="107">
        <f t="shared" si="6"/>
        <v>0</v>
      </c>
      <c r="L89" s="112">
        <f t="shared" si="7"/>
        <v>0</v>
      </c>
    </row>
    <row r="90" spans="1:13" x14ac:dyDescent="0.3">
      <c r="A90" s="148"/>
      <c r="B90" s="18" t="s">
        <v>23</v>
      </c>
      <c r="C90" s="17" t="s">
        <v>9</v>
      </c>
      <c r="D90" s="73">
        <v>0.02</v>
      </c>
      <c r="E90" s="19">
        <f>E85*D90</f>
        <v>6.4499999999999988E-2</v>
      </c>
      <c r="F90" s="19"/>
      <c r="G90" s="107">
        <f t="shared" si="4"/>
        <v>0</v>
      </c>
      <c r="H90" s="19"/>
      <c r="I90" s="107">
        <f t="shared" si="5"/>
        <v>0</v>
      </c>
      <c r="J90" s="19"/>
      <c r="K90" s="107">
        <f t="shared" si="6"/>
        <v>0</v>
      </c>
      <c r="L90" s="112">
        <f t="shared" si="7"/>
        <v>0</v>
      </c>
    </row>
    <row r="91" spans="1:13" x14ac:dyDescent="0.3">
      <c r="A91" s="146">
        <v>25</v>
      </c>
      <c r="B91" s="85" t="s">
        <v>175</v>
      </c>
      <c r="C91" s="41" t="s">
        <v>8</v>
      </c>
      <c r="D91" s="41"/>
      <c r="E91" s="50">
        <f>2*1*3</f>
        <v>6</v>
      </c>
      <c r="F91" s="28"/>
      <c r="G91" s="107">
        <f t="shared" si="4"/>
        <v>0</v>
      </c>
      <c r="H91" s="28"/>
      <c r="I91" s="107">
        <f t="shared" si="5"/>
        <v>0</v>
      </c>
      <c r="J91" s="28"/>
      <c r="K91" s="107">
        <f t="shared" si="6"/>
        <v>0</v>
      </c>
      <c r="L91" s="112">
        <f t="shared" si="7"/>
        <v>0</v>
      </c>
    </row>
    <row r="92" spans="1:13" x14ac:dyDescent="0.3">
      <c r="A92" s="147"/>
      <c r="B92" s="3" t="s">
        <v>48</v>
      </c>
      <c r="C92" s="29" t="s">
        <v>37</v>
      </c>
      <c r="D92" s="10">
        <v>1</v>
      </c>
      <c r="E92" s="10">
        <f>E91*D92</f>
        <v>6</v>
      </c>
      <c r="F92" s="30"/>
      <c r="G92" s="107">
        <f t="shared" si="4"/>
        <v>0</v>
      </c>
      <c r="H92" s="28"/>
      <c r="I92" s="107">
        <f t="shared" si="5"/>
        <v>0</v>
      </c>
      <c r="J92" s="19"/>
      <c r="K92" s="107">
        <f t="shared" si="6"/>
        <v>0</v>
      </c>
      <c r="L92" s="114">
        <f t="shared" si="7"/>
        <v>0</v>
      </c>
      <c r="M92" s="127"/>
    </row>
    <row r="93" spans="1:13" x14ac:dyDescent="0.3">
      <c r="A93" s="147"/>
      <c r="B93" s="36" t="s">
        <v>50</v>
      </c>
      <c r="C93" s="6" t="s">
        <v>9</v>
      </c>
      <c r="D93" s="39">
        <v>0.13</v>
      </c>
      <c r="E93" s="19">
        <f>E91*D93</f>
        <v>0.78</v>
      </c>
      <c r="F93" s="19"/>
      <c r="G93" s="107">
        <f t="shared" si="4"/>
        <v>0</v>
      </c>
      <c r="H93" s="19"/>
      <c r="I93" s="107">
        <f t="shared" si="5"/>
        <v>0</v>
      </c>
      <c r="J93" s="19"/>
      <c r="K93" s="107">
        <f t="shared" si="6"/>
        <v>0</v>
      </c>
      <c r="L93" s="114">
        <f t="shared" si="7"/>
        <v>0</v>
      </c>
    </row>
    <row r="94" spans="1:13" x14ac:dyDescent="0.3">
      <c r="A94" s="147"/>
      <c r="B94" s="36" t="s">
        <v>176</v>
      </c>
      <c r="C94" s="29" t="s">
        <v>37</v>
      </c>
      <c r="D94" s="39" t="s">
        <v>69</v>
      </c>
      <c r="E94" s="19">
        <f>E91</f>
        <v>6</v>
      </c>
      <c r="F94" s="19"/>
      <c r="G94" s="107">
        <f t="shared" si="4"/>
        <v>0</v>
      </c>
      <c r="H94" s="19"/>
      <c r="I94" s="107">
        <f t="shared" si="5"/>
        <v>0</v>
      </c>
      <c r="J94" s="19"/>
      <c r="K94" s="107">
        <f t="shared" si="6"/>
        <v>0</v>
      </c>
      <c r="L94" s="114">
        <f t="shared" si="7"/>
        <v>0</v>
      </c>
    </row>
    <row r="95" spans="1:13" x14ac:dyDescent="0.3">
      <c r="A95" s="147"/>
      <c r="B95" s="38" t="s">
        <v>62</v>
      </c>
      <c r="C95" s="6" t="s">
        <v>57</v>
      </c>
      <c r="D95" s="120"/>
      <c r="E95" s="30">
        <v>6</v>
      </c>
      <c r="F95" s="30"/>
      <c r="G95" s="107">
        <f t="shared" si="4"/>
        <v>0</v>
      </c>
      <c r="H95" s="30"/>
      <c r="I95" s="107">
        <f t="shared" si="5"/>
        <v>0</v>
      </c>
      <c r="J95" s="30"/>
      <c r="K95" s="107">
        <f t="shared" si="6"/>
        <v>0</v>
      </c>
      <c r="L95" s="114">
        <f t="shared" si="7"/>
        <v>0</v>
      </c>
    </row>
    <row r="96" spans="1:13" x14ac:dyDescent="0.3">
      <c r="A96" s="148"/>
      <c r="B96" s="38" t="s">
        <v>23</v>
      </c>
      <c r="C96" s="6" t="s">
        <v>9</v>
      </c>
      <c r="D96" s="119">
        <v>0.02</v>
      </c>
      <c r="E96" s="19">
        <f>E91*D96</f>
        <v>0.12</v>
      </c>
      <c r="F96" s="19"/>
      <c r="G96" s="107">
        <f t="shared" si="4"/>
        <v>0</v>
      </c>
      <c r="H96" s="19"/>
      <c r="I96" s="107">
        <f t="shared" si="5"/>
        <v>0</v>
      </c>
      <c r="J96" s="19"/>
      <c r="K96" s="107">
        <f t="shared" si="6"/>
        <v>0</v>
      </c>
      <c r="L96" s="114">
        <f t="shared" si="7"/>
        <v>0</v>
      </c>
    </row>
    <row r="97" spans="1:13" ht="20.100000000000001" customHeight="1" x14ac:dyDescent="0.3">
      <c r="A97" s="72"/>
      <c r="B97" s="64" t="s">
        <v>55</v>
      </c>
      <c r="C97" s="6"/>
      <c r="D97" s="6"/>
      <c r="E97" s="30"/>
      <c r="F97" s="30"/>
      <c r="G97" s="107">
        <f t="shared" si="4"/>
        <v>0</v>
      </c>
      <c r="H97" s="30"/>
      <c r="I97" s="107">
        <f t="shared" si="5"/>
        <v>0</v>
      </c>
      <c r="J97" s="30"/>
      <c r="K97" s="107">
        <f t="shared" si="6"/>
        <v>0</v>
      </c>
      <c r="L97" s="112">
        <f t="shared" si="7"/>
        <v>0</v>
      </c>
    </row>
    <row r="98" spans="1:13" x14ac:dyDescent="0.3">
      <c r="A98" s="149">
        <v>26</v>
      </c>
      <c r="B98" s="82" t="s">
        <v>125</v>
      </c>
      <c r="C98" s="87" t="s">
        <v>8</v>
      </c>
      <c r="D98" s="87"/>
      <c r="E98" s="88">
        <v>20</v>
      </c>
      <c r="F98" s="10"/>
      <c r="G98" s="107">
        <f t="shared" si="4"/>
        <v>0</v>
      </c>
      <c r="H98" s="10"/>
      <c r="I98" s="107">
        <f t="shared" si="5"/>
        <v>0</v>
      </c>
      <c r="J98" s="10"/>
      <c r="K98" s="107">
        <f t="shared" si="6"/>
        <v>0</v>
      </c>
      <c r="L98" s="112">
        <f t="shared" si="7"/>
        <v>0</v>
      </c>
    </row>
    <row r="99" spans="1:13" x14ac:dyDescent="0.3">
      <c r="A99" s="150"/>
      <c r="B99" s="3" t="s">
        <v>48</v>
      </c>
      <c r="C99" s="29" t="s">
        <v>37</v>
      </c>
      <c r="D99" s="10">
        <v>1</v>
      </c>
      <c r="E99" s="10">
        <f>E98*D99</f>
        <v>20</v>
      </c>
      <c r="F99" s="30"/>
      <c r="G99" s="107">
        <f t="shared" si="4"/>
        <v>0</v>
      </c>
      <c r="H99" s="10"/>
      <c r="I99" s="107">
        <f t="shared" si="5"/>
        <v>0</v>
      </c>
      <c r="J99" s="10"/>
      <c r="K99" s="107">
        <f t="shared" si="6"/>
        <v>0</v>
      </c>
      <c r="L99" s="114">
        <f t="shared" si="7"/>
        <v>0</v>
      </c>
    </row>
    <row r="100" spans="1:13" x14ac:dyDescent="0.3">
      <c r="A100" s="150"/>
      <c r="B100" s="36" t="s">
        <v>50</v>
      </c>
      <c r="C100" s="6" t="s">
        <v>9</v>
      </c>
      <c r="D100" s="37">
        <v>5.3400000000000003E-2</v>
      </c>
      <c r="E100" s="19">
        <f>D100*E98</f>
        <v>1.0680000000000001</v>
      </c>
      <c r="F100" s="19"/>
      <c r="G100" s="107">
        <f t="shared" si="4"/>
        <v>0</v>
      </c>
      <c r="H100" s="19"/>
      <c r="I100" s="107">
        <f t="shared" si="5"/>
        <v>0</v>
      </c>
      <c r="J100" s="19"/>
      <c r="K100" s="107">
        <f t="shared" si="6"/>
        <v>0</v>
      </c>
      <c r="L100" s="114">
        <f t="shared" si="7"/>
        <v>0</v>
      </c>
    </row>
    <row r="101" spans="1:13" x14ac:dyDescent="0.3">
      <c r="A101" s="150"/>
      <c r="B101" s="22" t="s">
        <v>92</v>
      </c>
      <c r="C101" s="32" t="s">
        <v>8</v>
      </c>
      <c r="D101" s="10">
        <v>1.03</v>
      </c>
      <c r="E101" s="10">
        <f>D101*E98</f>
        <v>20.6</v>
      </c>
      <c r="F101" s="10"/>
      <c r="G101" s="107">
        <f t="shared" si="4"/>
        <v>0</v>
      </c>
      <c r="H101" s="10"/>
      <c r="I101" s="107">
        <f t="shared" si="5"/>
        <v>0</v>
      </c>
      <c r="J101" s="10"/>
      <c r="K101" s="107">
        <f t="shared" si="6"/>
        <v>0</v>
      </c>
      <c r="L101" s="114">
        <f t="shared" si="7"/>
        <v>0</v>
      </c>
    </row>
    <row r="102" spans="1:13" x14ac:dyDescent="0.3">
      <c r="A102" s="150"/>
      <c r="B102" s="24" t="s">
        <v>141</v>
      </c>
      <c r="C102" s="32" t="s">
        <v>8</v>
      </c>
      <c r="D102" s="10">
        <v>1.03</v>
      </c>
      <c r="E102" s="10">
        <f>D102*E98</f>
        <v>20.6</v>
      </c>
      <c r="F102" s="10"/>
      <c r="G102" s="107">
        <f t="shared" si="4"/>
        <v>0</v>
      </c>
      <c r="H102" s="10"/>
      <c r="I102" s="107">
        <f t="shared" si="5"/>
        <v>0</v>
      </c>
      <c r="J102" s="10"/>
      <c r="K102" s="107">
        <f t="shared" si="6"/>
        <v>0</v>
      </c>
      <c r="L102" s="114">
        <f t="shared" si="7"/>
        <v>0</v>
      </c>
    </row>
    <row r="103" spans="1:13" x14ac:dyDescent="0.3">
      <c r="A103" s="151"/>
      <c r="B103" s="121" t="s">
        <v>23</v>
      </c>
      <c r="C103" s="32" t="s">
        <v>9</v>
      </c>
      <c r="D103" s="10">
        <v>0.1</v>
      </c>
      <c r="E103" s="10">
        <f>D103*E98</f>
        <v>2</v>
      </c>
      <c r="F103" s="10"/>
      <c r="G103" s="107">
        <f t="shared" si="4"/>
        <v>0</v>
      </c>
      <c r="H103" s="10"/>
      <c r="I103" s="107">
        <f t="shared" si="5"/>
        <v>0</v>
      </c>
      <c r="J103" s="10"/>
      <c r="K103" s="107">
        <f t="shared" si="6"/>
        <v>0</v>
      </c>
      <c r="L103" s="114">
        <f t="shared" si="7"/>
        <v>0</v>
      </c>
    </row>
    <row r="104" spans="1:13" ht="20.100000000000001" customHeight="1" x14ac:dyDescent="0.3">
      <c r="A104" s="72"/>
      <c r="B104" s="64" t="s">
        <v>56</v>
      </c>
      <c r="C104" s="6"/>
      <c r="D104" s="6"/>
      <c r="E104" s="30"/>
      <c r="F104" s="30"/>
      <c r="G104" s="107">
        <f t="shared" si="4"/>
        <v>0</v>
      </c>
      <c r="H104" s="30"/>
      <c r="I104" s="107">
        <f t="shared" si="5"/>
        <v>0</v>
      </c>
      <c r="J104" s="30"/>
      <c r="K104" s="107">
        <f t="shared" si="6"/>
        <v>0</v>
      </c>
      <c r="L104" s="112">
        <f t="shared" si="7"/>
        <v>0</v>
      </c>
    </row>
    <row r="105" spans="1:13" ht="41.4" x14ac:dyDescent="0.3">
      <c r="A105" s="161">
        <v>27</v>
      </c>
      <c r="B105" s="86" t="s">
        <v>177</v>
      </c>
      <c r="C105" s="89" t="s">
        <v>8</v>
      </c>
      <c r="D105" s="89"/>
      <c r="E105" s="50">
        <f>E50*2+E63+30</f>
        <v>160</v>
      </c>
      <c r="F105" s="10"/>
      <c r="G105" s="107">
        <f t="shared" si="4"/>
        <v>0</v>
      </c>
      <c r="H105" s="10"/>
      <c r="I105" s="107">
        <f t="shared" si="5"/>
        <v>0</v>
      </c>
      <c r="J105" s="10"/>
      <c r="K105" s="107">
        <f t="shared" si="6"/>
        <v>0</v>
      </c>
      <c r="L105" s="112">
        <f t="shared" si="7"/>
        <v>0</v>
      </c>
    </row>
    <row r="106" spans="1:13" x14ac:dyDescent="0.3">
      <c r="A106" s="161"/>
      <c r="B106" s="3" t="s">
        <v>48</v>
      </c>
      <c r="C106" s="29" t="s">
        <v>37</v>
      </c>
      <c r="D106" s="10">
        <v>1</v>
      </c>
      <c r="E106" s="10">
        <f>E105*D106</f>
        <v>160</v>
      </c>
      <c r="F106" s="30"/>
      <c r="G106" s="107">
        <f t="shared" si="4"/>
        <v>0</v>
      </c>
      <c r="H106" s="10"/>
      <c r="I106" s="107">
        <f t="shared" si="5"/>
        <v>0</v>
      </c>
      <c r="J106" s="10"/>
      <c r="K106" s="107">
        <f t="shared" si="6"/>
        <v>0</v>
      </c>
      <c r="L106" s="114">
        <f t="shared" si="7"/>
        <v>0</v>
      </c>
      <c r="M106" s="127"/>
    </row>
    <row r="107" spans="1:13" x14ac:dyDescent="0.3">
      <c r="A107" s="161"/>
      <c r="B107" s="36" t="s">
        <v>50</v>
      </c>
      <c r="C107" s="6" t="s">
        <v>9</v>
      </c>
      <c r="D107" s="39">
        <v>8.9999999999999993E-3</v>
      </c>
      <c r="E107" s="19">
        <f>D107*E105</f>
        <v>1.44</v>
      </c>
      <c r="F107" s="19"/>
      <c r="G107" s="107">
        <f t="shared" si="4"/>
        <v>0</v>
      </c>
      <c r="H107" s="19"/>
      <c r="I107" s="107">
        <f t="shared" si="5"/>
        <v>0</v>
      </c>
      <c r="J107" s="19"/>
      <c r="K107" s="107">
        <f t="shared" si="6"/>
        <v>0</v>
      </c>
      <c r="L107" s="114">
        <f t="shared" si="7"/>
        <v>0</v>
      </c>
    </row>
    <row r="108" spans="1:13" x14ac:dyDescent="0.3">
      <c r="A108" s="161"/>
      <c r="B108" s="122" t="s">
        <v>29</v>
      </c>
      <c r="C108" s="123" t="s">
        <v>10</v>
      </c>
      <c r="D108" s="32">
        <v>0.45</v>
      </c>
      <c r="E108" s="28">
        <f>E105*D108</f>
        <v>72</v>
      </c>
      <c r="F108" s="28"/>
      <c r="G108" s="107">
        <f t="shared" si="4"/>
        <v>0</v>
      </c>
      <c r="H108" s="28"/>
      <c r="I108" s="107">
        <f t="shared" si="5"/>
        <v>0</v>
      </c>
      <c r="J108" s="28"/>
      <c r="K108" s="107">
        <f t="shared" si="6"/>
        <v>0</v>
      </c>
      <c r="L108" s="114">
        <f t="shared" si="7"/>
        <v>0</v>
      </c>
    </row>
    <row r="109" spans="1:13" x14ac:dyDescent="0.3">
      <c r="A109" s="161"/>
      <c r="B109" s="122" t="s">
        <v>27</v>
      </c>
      <c r="C109" s="123" t="s">
        <v>8</v>
      </c>
      <c r="D109" s="32">
        <v>8.9999999999999993E-3</v>
      </c>
      <c r="E109" s="124">
        <f>E105*D109</f>
        <v>1.44</v>
      </c>
      <c r="F109" s="28"/>
      <c r="G109" s="107">
        <f t="shared" si="4"/>
        <v>0</v>
      </c>
      <c r="H109" s="28"/>
      <c r="I109" s="107">
        <f t="shared" si="5"/>
        <v>0</v>
      </c>
      <c r="J109" s="28"/>
      <c r="K109" s="107">
        <f t="shared" si="6"/>
        <v>0</v>
      </c>
      <c r="L109" s="114">
        <f t="shared" si="7"/>
        <v>0</v>
      </c>
    </row>
    <row r="110" spans="1:13" x14ac:dyDescent="0.3">
      <c r="A110" s="161"/>
      <c r="B110" s="125" t="s">
        <v>38</v>
      </c>
      <c r="C110" s="123" t="s">
        <v>10</v>
      </c>
      <c r="D110" s="32">
        <v>0.63</v>
      </c>
      <c r="E110" s="28">
        <f>E105*D110</f>
        <v>100.8</v>
      </c>
      <c r="F110" s="28"/>
      <c r="G110" s="107">
        <f t="shared" si="4"/>
        <v>0</v>
      </c>
      <c r="H110" s="28"/>
      <c r="I110" s="107">
        <f t="shared" si="5"/>
        <v>0</v>
      </c>
      <c r="J110" s="28"/>
      <c r="K110" s="107">
        <f t="shared" si="6"/>
        <v>0</v>
      </c>
      <c r="L110" s="114">
        <f t="shared" si="7"/>
        <v>0</v>
      </c>
    </row>
    <row r="111" spans="1:13" x14ac:dyDescent="0.3">
      <c r="A111" s="161"/>
      <c r="B111" s="125" t="s">
        <v>33</v>
      </c>
      <c r="C111" s="123" t="s">
        <v>10</v>
      </c>
      <c r="D111" s="32">
        <v>0.12</v>
      </c>
      <c r="E111" s="28">
        <f>E105*D111</f>
        <v>19.2</v>
      </c>
      <c r="F111" s="28"/>
      <c r="G111" s="107">
        <f t="shared" si="4"/>
        <v>0</v>
      </c>
      <c r="H111" s="28"/>
      <c r="I111" s="107">
        <f t="shared" si="5"/>
        <v>0</v>
      </c>
      <c r="J111" s="28"/>
      <c r="K111" s="107">
        <f t="shared" si="6"/>
        <v>0</v>
      </c>
      <c r="L111" s="114">
        <f t="shared" si="7"/>
        <v>0</v>
      </c>
    </row>
    <row r="112" spans="1:13" x14ac:dyDescent="0.3">
      <c r="A112" s="161"/>
      <c r="B112" s="126" t="s">
        <v>30</v>
      </c>
      <c r="C112" s="123" t="s">
        <v>104</v>
      </c>
      <c r="D112" s="32">
        <v>0.6</v>
      </c>
      <c r="E112" s="28">
        <f>E105*D112</f>
        <v>96</v>
      </c>
      <c r="F112" s="28"/>
      <c r="G112" s="107">
        <f t="shared" si="4"/>
        <v>0</v>
      </c>
      <c r="H112" s="28"/>
      <c r="I112" s="107">
        <f t="shared" si="5"/>
        <v>0</v>
      </c>
      <c r="J112" s="28"/>
      <c r="K112" s="107">
        <f t="shared" si="6"/>
        <v>0</v>
      </c>
      <c r="L112" s="114">
        <f t="shared" si="7"/>
        <v>0</v>
      </c>
    </row>
    <row r="113" spans="1:12" x14ac:dyDescent="0.3">
      <c r="A113" s="161"/>
      <c r="B113" s="38" t="s">
        <v>36</v>
      </c>
      <c r="C113" s="6" t="s">
        <v>18</v>
      </c>
      <c r="D113" s="97"/>
      <c r="E113" s="30">
        <v>13</v>
      </c>
      <c r="F113" s="19"/>
      <c r="G113" s="107">
        <f t="shared" si="4"/>
        <v>0</v>
      </c>
      <c r="H113" s="30"/>
      <c r="I113" s="107">
        <f t="shared" si="5"/>
        <v>0</v>
      </c>
      <c r="J113" s="30"/>
      <c r="K113" s="107">
        <f t="shared" si="6"/>
        <v>0</v>
      </c>
      <c r="L113" s="114">
        <f t="shared" si="7"/>
        <v>0</v>
      </c>
    </row>
    <row r="114" spans="1:12" x14ac:dyDescent="0.3">
      <c r="A114" s="161"/>
      <c r="B114" s="126" t="s">
        <v>28</v>
      </c>
      <c r="C114" s="123" t="s">
        <v>104</v>
      </c>
      <c r="D114" s="32">
        <v>0.26</v>
      </c>
      <c r="E114" s="28">
        <f>E105*D114</f>
        <v>41.6</v>
      </c>
      <c r="F114" s="28"/>
      <c r="G114" s="107">
        <f t="shared" si="4"/>
        <v>0</v>
      </c>
      <c r="H114" s="28"/>
      <c r="I114" s="107">
        <f t="shared" si="5"/>
        <v>0</v>
      </c>
      <c r="J114" s="28"/>
      <c r="K114" s="107">
        <f t="shared" si="6"/>
        <v>0</v>
      </c>
      <c r="L114" s="114">
        <f t="shared" si="7"/>
        <v>0</v>
      </c>
    </row>
    <row r="115" spans="1:12" x14ac:dyDescent="0.3">
      <c r="A115" s="161"/>
      <c r="B115" s="126" t="s">
        <v>34</v>
      </c>
      <c r="C115" s="123" t="s">
        <v>9</v>
      </c>
      <c r="D115" s="32">
        <v>7.0000000000000001E-3</v>
      </c>
      <c r="E115" s="28">
        <f>E105*D115</f>
        <v>1.1200000000000001</v>
      </c>
      <c r="F115" s="28"/>
      <c r="G115" s="107">
        <f t="shared" si="4"/>
        <v>0</v>
      </c>
      <c r="H115" s="28"/>
      <c r="I115" s="107">
        <f t="shared" si="5"/>
        <v>0</v>
      </c>
      <c r="J115" s="28"/>
      <c r="K115" s="107">
        <f t="shared" si="6"/>
        <v>0</v>
      </c>
      <c r="L115" s="114">
        <f t="shared" si="7"/>
        <v>0</v>
      </c>
    </row>
    <row r="116" spans="1:12" ht="20.100000000000001" customHeight="1" x14ac:dyDescent="0.3">
      <c r="A116" s="72"/>
      <c r="B116" s="64" t="s">
        <v>70</v>
      </c>
      <c r="C116" s="6"/>
      <c r="D116" s="6"/>
      <c r="E116" s="30"/>
      <c r="F116" s="30"/>
      <c r="G116" s="107">
        <f t="shared" si="4"/>
        <v>0</v>
      </c>
      <c r="H116" s="30"/>
      <c r="I116" s="107">
        <f t="shared" si="5"/>
        <v>0</v>
      </c>
      <c r="J116" s="30"/>
      <c r="K116" s="107">
        <f t="shared" si="6"/>
        <v>0</v>
      </c>
      <c r="L116" s="112">
        <f t="shared" si="7"/>
        <v>0</v>
      </c>
    </row>
    <row r="117" spans="1:12" ht="27.6" x14ac:dyDescent="0.3">
      <c r="A117" s="155">
        <v>28</v>
      </c>
      <c r="B117" s="40" t="s">
        <v>154</v>
      </c>
      <c r="C117" s="41" t="s">
        <v>26</v>
      </c>
      <c r="D117" s="41"/>
      <c r="E117" s="48">
        <v>4</v>
      </c>
      <c r="F117" s="30"/>
      <c r="G117" s="107">
        <f t="shared" si="4"/>
        <v>0</v>
      </c>
      <c r="H117" s="16"/>
      <c r="I117" s="107">
        <f t="shared" si="5"/>
        <v>0</v>
      </c>
      <c r="J117" s="16"/>
      <c r="K117" s="107">
        <f t="shared" si="6"/>
        <v>0</v>
      </c>
      <c r="L117" s="112">
        <f t="shared" si="7"/>
        <v>0</v>
      </c>
    </row>
    <row r="118" spans="1:12" x14ac:dyDescent="0.3">
      <c r="A118" s="156"/>
      <c r="B118" s="3" t="s">
        <v>48</v>
      </c>
      <c r="C118" s="29" t="s">
        <v>20</v>
      </c>
      <c r="D118" s="10">
        <v>1</v>
      </c>
      <c r="E118" s="10">
        <f>E117*D118</f>
        <v>4</v>
      </c>
      <c r="F118" s="30"/>
      <c r="G118" s="107">
        <f t="shared" si="4"/>
        <v>0</v>
      </c>
      <c r="H118" s="16"/>
      <c r="I118" s="107">
        <f t="shared" si="5"/>
        <v>0</v>
      </c>
      <c r="J118" s="10"/>
      <c r="K118" s="107">
        <f t="shared" si="6"/>
        <v>0</v>
      </c>
      <c r="L118" s="112">
        <f t="shared" si="7"/>
        <v>0</v>
      </c>
    </row>
    <row r="119" spans="1:12" x14ac:dyDescent="0.3">
      <c r="A119" s="156"/>
      <c r="B119" s="51" t="s">
        <v>50</v>
      </c>
      <c r="C119" s="52" t="s">
        <v>9</v>
      </c>
      <c r="D119" s="30">
        <v>7.0000000000000007E-2</v>
      </c>
      <c r="E119" s="30">
        <f>E117*D119</f>
        <v>0.28000000000000003</v>
      </c>
      <c r="F119" s="30"/>
      <c r="G119" s="107">
        <f t="shared" si="4"/>
        <v>0</v>
      </c>
      <c r="H119" s="30"/>
      <c r="I119" s="107">
        <f t="shared" si="5"/>
        <v>0</v>
      </c>
      <c r="J119" s="30"/>
      <c r="K119" s="107">
        <f t="shared" si="6"/>
        <v>0</v>
      </c>
      <c r="L119" s="112">
        <f t="shared" si="7"/>
        <v>0</v>
      </c>
    </row>
    <row r="120" spans="1:12" x14ac:dyDescent="0.3">
      <c r="A120" s="156"/>
      <c r="B120" s="3" t="s">
        <v>119</v>
      </c>
      <c r="C120" s="32" t="s">
        <v>20</v>
      </c>
      <c r="D120" s="30">
        <v>1</v>
      </c>
      <c r="E120" s="30">
        <f>E117</f>
        <v>4</v>
      </c>
      <c r="F120" s="30"/>
      <c r="G120" s="107">
        <f t="shared" si="4"/>
        <v>0</v>
      </c>
      <c r="H120" s="30"/>
      <c r="I120" s="107">
        <f t="shared" si="5"/>
        <v>0</v>
      </c>
      <c r="J120" s="30"/>
      <c r="K120" s="107">
        <f t="shared" si="6"/>
        <v>0</v>
      </c>
      <c r="L120" s="112">
        <f t="shared" si="7"/>
        <v>0</v>
      </c>
    </row>
    <row r="121" spans="1:12" x14ac:dyDescent="0.3">
      <c r="A121" s="156"/>
      <c r="B121" s="51" t="s">
        <v>23</v>
      </c>
      <c r="C121" s="52" t="s">
        <v>9</v>
      </c>
      <c r="D121" s="30">
        <v>0.37</v>
      </c>
      <c r="E121" s="30">
        <f>E117*D121</f>
        <v>1.48</v>
      </c>
      <c r="F121" s="30"/>
      <c r="G121" s="107">
        <f t="shared" si="4"/>
        <v>0</v>
      </c>
      <c r="H121" s="30"/>
      <c r="I121" s="107">
        <f t="shared" si="5"/>
        <v>0</v>
      </c>
      <c r="J121" s="30"/>
      <c r="K121" s="107">
        <f t="shared" si="6"/>
        <v>0</v>
      </c>
      <c r="L121" s="112">
        <f t="shared" si="7"/>
        <v>0</v>
      </c>
    </row>
    <row r="122" spans="1:12" ht="27.6" x14ac:dyDescent="0.3">
      <c r="A122" s="155">
        <v>29</v>
      </c>
      <c r="B122" s="40" t="s">
        <v>126</v>
      </c>
      <c r="C122" s="41" t="s">
        <v>26</v>
      </c>
      <c r="D122" s="41"/>
      <c r="E122" s="48">
        <v>1</v>
      </c>
      <c r="F122" s="30"/>
      <c r="G122" s="107">
        <f t="shared" si="4"/>
        <v>0</v>
      </c>
      <c r="H122" s="16"/>
      <c r="I122" s="107">
        <f t="shared" si="5"/>
        <v>0</v>
      </c>
      <c r="J122" s="16"/>
      <c r="K122" s="107">
        <f t="shared" si="6"/>
        <v>0</v>
      </c>
      <c r="L122" s="112">
        <f t="shared" si="7"/>
        <v>0</v>
      </c>
    </row>
    <row r="123" spans="1:12" x14ac:dyDescent="0.3">
      <c r="A123" s="156"/>
      <c r="B123" s="3" t="s">
        <v>48</v>
      </c>
      <c r="C123" s="29" t="s">
        <v>20</v>
      </c>
      <c r="D123" s="10">
        <v>1</v>
      </c>
      <c r="E123" s="10">
        <f>E122*D123</f>
        <v>1</v>
      </c>
      <c r="F123" s="30"/>
      <c r="G123" s="107">
        <f t="shared" si="4"/>
        <v>0</v>
      </c>
      <c r="H123" s="16"/>
      <c r="I123" s="107">
        <f t="shared" si="5"/>
        <v>0</v>
      </c>
      <c r="J123" s="10"/>
      <c r="K123" s="107">
        <f t="shared" si="6"/>
        <v>0</v>
      </c>
      <c r="L123" s="112">
        <f t="shared" si="7"/>
        <v>0</v>
      </c>
    </row>
    <row r="124" spans="1:12" x14ac:dyDescent="0.3">
      <c r="A124" s="156"/>
      <c r="B124" s="51" t="s">
        <v>50</v>
      </c>
      <c r="C124" s="52" t="s">
        <v>9</v>
      </c>
      <c r="D124" s="30">
        <v>7.0000000000000007E-2</v>
      </c>
      <c r="E124" s="30">
        <f>E122*D124</f>
        <v>7.0000000000000007E-2</v>
      </c>
      <c r="F124" s="30"/>
      <c r="G124" s="107">
        <f t="shared" si="4"/>
        <v>0</v>
      </c>
      <c r="H124" s="30"/>
      <c r="I124" s="107">
        <f t="shared" si="5"/>
        <v>0</v>
      </c>
      <c r="J124" s="30"/>
      <c r="K124" s="107">
        <f t="shared" si="6"/>
        <v>0</v>
      </c>
      <c r="L124" s="112">
        <f t="shared" si="7"/>
        <v>0</v>
      </c>
    </row>
    <row r="125" spans="1:12" ht="27.6" x14ac:dyDescent="0.3">
      <c r="A125" s="156"/>
      <c r="B125" s="3" t="s">
        <v>127</v>
      </c>
      <c r="C125" s="32" t="s">
        <v>20</v>
      </c>
      <c r="D125" s="30">
        <v>1</v>
      </c>
      <c r="E125" s="30">
        <f>E122*D125</f>
        <v>1</v>
      </c>
      <c r="F125" s="30"/>
      <c r="G125" s="107">
        <f t="shared" si="4"/>
        <v>0</v>
      </c>
      <c r="H125" s="30"/>
      <c r="I125" s="107">
        <f t="shared" si="5"/>
        <v>0</v>
      </c>
      <c r="J125" s="30"/>
      <c r="K125" s="107">
        <f t="shared" si="6"/>
        <v>0</v>
      </c>
      <c r="L125" s="112">
        <f t="shared" si="7"/>
        <v>0</v>
      </c>
    </row>
    <row r="126" spans="1:12" x14ac:dyDescent="0.3">
      <c r="A126" s="156"/>
      <c r="B126" s="51" t="s">
        <v>23</v>
      </c>
      <c r="C126" s="52" t="s">
        <v>9</v>
      </c>
      <c r="D126" s="30">
        <v>0.37</v>
      </c>
      <c r="E126" s="30">
        <f>E122*D126</f>
        <v>0.37</v>
      </c>
      <c r="F126" s="30"/>
      <c r="G126" s="107">
        <f t="shared" si="4"/>
        <v>0</v>
      </c>
      <c r="H126" s="30"/>
      <c r="I126" s="107">
        <f t="shared" si="5"/>
        <v>0</v>
      </c>
      <c r="J126" s="30"/>
      <c r="K126" s="107">
        <f t="shared" si="6"/>
        <v>0</v>
      </c>
      <c r="L126" s="112">
        <f t="shared" si="7"/>
        <v>0</v>
      </c>
    </row>
    <row r="127" spans="1:12" x14ac:dyDescent="0.3">
      <c r="A127" s="155">
        <v>30</v>
      </c>
      <c r="B127" s="40" t="s">
        <v>121</v>
      </c>
      <c r="C127" s="41" t="s">
        <v>103</v>
      </c>
      <c r="D127" s="41"/>
      <c r="E127" s="48">
        <v>12</v>
      </c>
      <c r="F127" s="30"/>
      <c r="G127" s="107">
        <f t="shared" si="4"/>
        <v>0</v>
      </c>
      <c r="H127" s="16"/>
      <c r="I127" s="107">
        <f t="shared" si="5"/>
        <v>0</v>
      </c>
      <c r="J127" s="16"/>
      <c r="K127" s="107">
        <f t="shared" si="6"/>
        <v>0</v>
      </c>
      <c r="L127" s="112">
        <f t="shared" si="7"/>
        <v>0</v>
      </c>
    </row>
    <row r="128" spans="1:12" x14ac:dyDescent="0.3">
      <c r="A128" s="156"/>
      <c r="B128" s="3" t="s">
        <v>48</v>
      </c>
      <c r="C128" s="29" t="s">
        <v>20</v>
      </c>
      <c r="D128" s="10">
        <v>1</v>
      </c>
      <c r="E128" s="10">
        <f>E127*D128</f>
        <v>12</v>
      </c>
      <c r="F128" s="30"/>
      <c r="G128" s="107">
        <f t="shared" si="4"/>
        <v>0</v>
      </c>
      <c r="H128" s="16"/>
      <c r="I128" s="107">
        <f t="shared" si="5"/>
        <v>0</v>
      </c>
      <c r="J128" s="10"/>
      <c r="K128" s="107">
        <f t="shared" si="6"/>
        <v>0</v>
      </c>
      <c r="L128" s="112">
        <f t="shared" si="7"/>
        <v>0</v>
      </c>
    </row>
    <row r="129" spans="1:12" x14ac:dyDescent="0.3">
      <c r="A129" s="156"/>
      <c r="B129" s="51" t="s">
        <v>50</v>
      </c>
      <c r="C129" s="52" t="s">
        <v>9</v>
      </c>
      <c r="D129" s="54">
        <v>2.0999999999999999E-3</v>
      </c>
      <c r="E129" s="30">
        <f>E127*D129</f>
        <v>2.52E-2</v>
      </c>
      <c r="F129" s="30"/>
      <c r="G129" s="107">
        <f t="shared" si="4"/>
        <v>0</v>
      </c>
      <c r="H129" s="30"/>
      <c r="I129" s="107">
        <f t="shared" si="5"/>
        <v>0</v>
      </c>
      <c r="J129" s="30"/>
      <c r="K129" s="107">
        <f t="shared" si="6"/>
        <v>0</v>
      </c>
      <c r="L129" s="112">
        <f t="shared" si="7"/>
        <v>0</v>
      </c>
    </row>
    <row r="130" spans="1:12" x14ac:dyDescent="0.3">
      <c r="A130" s="156"/>
      <c r="B130" s="51" t="s">
        <v>71</v>
      </c>
      <c r="C130" s="52" t="s">
        <v>20</v>
      </c>
      <c r="D130" s="30">
        <v>1</v>
      </c>
      <c r="E130" s="30">
        <f>E127*D130</f>
        <v>12</v>
      </c>
      <c r="F130" s="30"/>
      <c r="G130" s="107">
        <f t="shared" si="4"/>
        <v>0</v>
      </c>
      <c r="H130" s="30"/>
      <c r="I130" s="107">
        <f t="shared" si="5"/>
        <v>0</v>
      </c>
      <c r="J130" s="30"/>
      <c r="K130" s="107">
        <f t="shared" si="6"/>
        <v>0</v>
      </c>
      <c r="L130" s="112">
        <f t="shared" si="7"/>
        <v>0</v>
      </c>
    </row>
    <row r="131" spans="1:12" x14ac:dyDescent="0.3">
      <c r="A131" s="157"/>
      <c r="B131" s="51" t="s">
        <v>23</v>
      </c>
      <c r="C131" s="52" t="s">
        <v>9</v>
      </c>
      <c r="D131" s="34">
        <v>0.156</v>
      </c>
      <c r="E131" s="30">
        <f>E127*D131</f>
        <v>1.8719999999999999</v>
      </c>
      <c r="F131" s="30"/>
      <c r="G131" s="107">
        <f t="shared" si="4"/>
        <v>0</v>
      </c>
      <c r="H131" s="30"/>
      <c r="I131" s="107">
        <f t="shared" si="5"/>
        <v>0</v>
      </c>
      <c r="J131" s="30"/>
      <c r="K131" s="107">
        <f t="shared" si="6"/>
        <v>0</v>
      </c>
      <c r="L131" s="112">
        <f t="shared" si="7"/>
        <v>0</v>
      </c>
    </row>
    <row r="132" spans="1:12" x14ac:dyDescent="0.3">
      <c r="A132" s="158">
        <v>31</v>
      </c>
      <c r="B132" s="40" t="s">
        <v>122</v>
      </c>
      <c r="C132" s="41" t="s">
        <v>103</v>
      </c>
      <c r="D132" s="41"/>
      <c r="E132" s="48">
        <v>10</v>
      </c>
      <c r="F132" s="30"/>
      <c r="G132" s="107">
        <f t="shared" si="4"/>
        <v>0</v>
      </c>
      <c r="H132" s="16"/>
      <c r="I132" s="107">
        <f t="shared" si="5"/>
        <v>0</v>
      </c>
      <c r="J132" s="16"/>
      <c r="K132" s="107">
        <f t="shared" si="6"/>
        <v>0</v>
      </c>
      <c r="L132" s="112">
        <f t="shared" si="7"/>
        <v>0</v>
      </c>
    </row>
    <row r="133" spans="1:12" x14ac:dyDescent="0.3">
      <c r="A133" s="159"/>
      <c r="B133" s="3" t="s">
        <v>48</v>
      </c>
      <c r="C133" s="29" t="s">
        <v>20</v>
      </c>
      <c r="D133" s="10">
        <v>1</v>
      </c>
      <c r="E133" s="10">
        <f>E132*D133</f>
        <v>10</v>
      </c>
      <c r="F133" s="30"/>
      <c r="G133" s="107">
        <f t="shared" si="4"/>
        <v>0</v>
      </c>
      <c r="H133" s="16"/>
      <c r="I133" s="107">
        <f t="shared" si="5"/>
        <v>0</v>
      </c>
      <c r="J133" s="10"/>
      <c r="K133" s="107">
        <f t="shared" si="6"/>
        <v>0</v>
      </c>
      <c r="L133" s="112">
        <f t="shared" si="7"/>
        <v>0</v>
      </c>
    </row>
    <row r="134" spans="1:12" x14ac:dyDescent="0.3">
      <c r="A134" s="159"/>
      <c r="B134" s="51" t="s">
        <v>50</v>
      </c>
      <c r="C134" s="52" t="s">
        <v>9</v>
      </c>
      <c r="D134" s="34">
        <v>9.1999999999999998E-2</v>
      </c>
      <c r="E134" s="30">
        <f>E132*D134</f>
        <v>0.91999999999999993</v>
      </c>
      <c r="F134" s="30"/>
      <c r="G134" s="107">
        <f t="shared" si="4"/>
        <v>0</v>
      </c>
      <c r="H134" s="30"/>
      <c r="I134" s="107">
        <f t="shared" si="5"/>
        <v>0</v>
      </c>
      <c r="J134" s="30"/>
      <c r="K134" s="107">
        <f t="shared" si="6"/>
        <v>0</v>
      </c>
      <c r="L134" s="112">
        <f t="shared" si="7"/>
        <v>0</v>
      </c>
    </row>
    <row r="135" spans="1:12" x14ac:dyDescent="0.3">
      <c r="A135" s="159"/>
      <c r="B135" s="51" t="s">
        <v>72</v>
      </c>
      <c r="C135" s="52" t="s">
        <v>20</v>
      </c>
      <c r="D135" s="30">
        <v>1.01</v>
      </c>
      <c r="E135" s="30">
        <f>E132*D135</f>
        <v>10.1</v>
      </c>
      <c r="F135" s="30"/>
      <c r="G135" s="107">
        <f t="shared" si="4"/>
        <v>0</v>
      </c>
      <c r="H135" s="30"/>
      <c r="I135" s="107">
        <f t="shared" si="5"/>
        <v>0</v>
      </c>
      <c r="J135" s="30"/>
      <c r="K135" s="107">
        <f t="shared" si="6"/>
        <v>0</v>
      </c>
      <c r="L135" s="112">
        <f t="shared" si="7"/>
        <v>0</v>
      </c>
    </row>
    <row r="136" spans="1:12" x14ac:dyDescent="0.3">
      <c r="A136" s="160"/>
      <c r="B136" s="51" t="s">
        <v>23</v>
      </c>
      <c r="C136" s="52" t="s">
        <v>9</v>
      </c>
      <c r="D136" s="34">
        <v>0.20799999999999999</v>
      </c>
      <c r="E136" s="30">
        <f>E132*D136</f>
        <v>2.08</v>
      </c>
      <c r="F136" s="30"/>
      <c r="G136" s="107">
        <f t="shared" si="4"/>
        <v>0</v>
      </c>
      <c r="H136" s="30"/>
      <c r="I136" s="107">
        <f t="shared" si="5"/>
        <v>0</v>
      </c>
      <c r="J136" s="30"/>
      <c r="K136" s="107">
        <f t="shared" si="6"/>
        <v>0</v>
      </c>
      <c r="L136" s="112">
        <f t="shared" si="7"/>
        <v>0</v>
      </c>
    </row>
    <row r="137" spans="1:12" x14ac:dyDescent="0.3">
      <c r="A137" s="162">
        <v>32</v>
      </c>
      <c r="B137" s="90" t="s">
        <v>75</v>
      </c>
      <c r="C137" s="91" t="s">
        <v>57</v>
      </c>
      <c r="D137" s="92"/>
      <c r="E137" s="48">
        <f>E140+E141+E142+E143+E144</f>
        <v>16</v>
      </c>
      <c r="F137" s="30"/>
      <c r="G137" s="107">
        <f t="shared" si="4"/>
        <v>0</v>
      </c>
      <c r="H137" s="30"/>
      <c r="I137" s="107">
        <f t="shared" si="5"/>
        <v>0</v>
      </c>
      <c r="J137" s="30"/>
      <c r="K137" s="107">
        <f t="shared" si="6"/>
        <v>0</v>
      </c>
      <c r="L137" s="112">
        <f t="shared" si="7"/>
        <v>0</v>
      </c>
    </row>
    <row r="138" spans="1:12" x14ac:dyDescent="0.3">
      <c r="A138" s="163"/>
      <c r="B138" s="3" t="s">
        <v>48</v>
      </c>
      <c r="C138" s="29" t="s">
        <v>20</v>
      </c>
      <c r="D138" s="10">
        <v>1</v>
      </c>
      <c r="E138" s="10">
        <f>E137*D138</f>
        <v>16</v>
      </c>
      <c r="F138" s="30"/>
      <c r="G138" s="107">
        <f t="shared" si="4"/>
        <v>0</v>
      </c>
      <c r="H138" s="16"/>
      <c r="I138" s="107">
        <f t="shared" si="5"/>
        <v>0</v>
      </c>
      <c r="J138" s="10"/>
      <c r="K138" s="107">
        <f t="shared" si="6"/>
        <v>0</v>
      </c>
      <c r="L138" s="112">
        <f t="shared" si="7"/>
        <v>0</v>
      </c>
    </row>
    <row r="139" spans="1:12" x14ac:dyDescent="0.3">
      <c r="A139" s="163"/>
      <c r="B139" s="51" t="s">
        <v>50</v>
      </c>
      <c r="C139" s="52" t="s">
        <v>9</v>
      </c>
      <c r="D139" s="54">
        <v>0.151</v>
      </c>
      <c r="E139" s="30">
        <f>E137*D139</f>
        <v>2.4159999999999999</v>
      </c>
      <c r="F139" s="30"/>
      <c r="G139" s="107">
        <f t="shared" ref="G139:G200" si="8">F139*E139</f>
        <v>0</v>
      </c>
      <c r="H139" s="30"/>
      <c r="I139" s="107">
        <f t="shared" ref="I139:I200" si="9">H139*E139</f>
        <v>0</v>
      </c>
      <c r="J139" s="30"/>
      <c r="K139" s="107">
        <f t="shared" ref="K139:K200" si="10">J139*E139</f>
        <v>0</v>
      </c>
      <c r="L139" s="112">
        <f t="shared" ref="L139:L200" si="11">K139+I139+G139</f>
        <v>0</v>
      </c>
    </row>
    <row r="140" spans="1:12" x14ac:dyDescent="0.3">
      <c r="A140" s="163"/>
      <c r="B140" s="51" t="s">
        <v>76</v>
      </c>
      <c r="C140" s="52" t="s">
        <v>57</v>
      </c>
      <c r="D140" s="55"/>
      <c r="E140" s="30">
        <v>2</v>
      </c>
      <c r="F140" s="53"/>
      <c r="G140" s="107">
        <f t="shared" si="8"/>
        <v>0</v>
      </c>
      <c r="H140" s="53"/>
      <c r="I140" s="107">
        <f t="shared" si="9"/>
        <v>0</v>
      </c>
      <c r="J140" s="53"/>
      <c r="K140" s="107">
        <f t="shared" si="10"/>
        <v>0</v>
      </c>
      <c r="L140" s="112">
        <f t="shared" si="11"/>
        <v>0</v>
      </c>
    </row>
    <row r="141" spans="1:12" x14ac:dyDescent="0.3">
      <c r="A141" s="163"/>
      <c r="B141" s="51" t="s">
        <v>73</v>
      </c>
      <c r="C141" s="52" t="s">
        <v>57</v>
      </c>
      <c r="D141" s="55"/>
      <c r="E141" s="30">
        <v>6</v>
      </c>
      <c r="F141" s="53"/>
      <c r="G141" s="107">
        <f t="shared" si="8"/>
        <v>0</v>
      </c>
      <c r="H141" s="53"/>
      <c r="I141" s="107">
        <f t="shared" si="9"/>
        <v>0</v>
      </c>
      <c r="J141" s="53"/>
      <c r="K141" s="107">
        <f t="shared" si="10"/>
        <v>0</v>
      </c>
      <c r="L141" s="112">
        <f t="shared" si="11"/>
        <v>0</v>
      </c>
    </row>
    <row r="142" spans="1:12" x14ac:dyDescent="0.3">
      <c r="A142" s="163"/>
      <c r="B142" s="51" t="s">
        <v>115</v>
      </c>
      <c r="C142" s="52" t="s">
        <v>57</v>
      </c>
      <c r="D142" s="55"/>
      <c r="E142" s="30">
        <v>2</v>
      </c>
      <c r="F142" s="53"/>
      <c r="G142" s="107">
        <f t="shared" si="8"/>
        <v>0</v>
      </c>
      <c r="H142" s="53"/>
      <c r="I142" s="107">
        <f t="shared" si="9"/>
        <v>0</v>
      </c>
      <c r="J142" s="53"/>
      <c r="K142" s="107">
        <f t="shared" si="10"/>
        <v>0</v>
      </c>
      <c r="L142" s="112">
        <f t="shared" si="11"/>
        <v>0</v>
      </c>
    </row>
    <row r="143" spans="1:12" x14ac:dyDescent="0.3">
      <c r="A143" s="163"/>
      <c r="B143" s="51" t="s">
        <v>116</v>
      </c>
      <c r="C143" s="52" t="s">
        <v>57</v>
      </c>
      <c r="D143" s="55"/>
      <c r="E143" s="30">
        <v>2</v>
      </c>
      <c r="F143" s="53"/>
      <c r="G143" s="107">
        <f t="shared" si="8"/>
        <v>0</v>
      </c>
      <c r="H143" s="53"/>
      <c r="I143" s="107">
        <f t="shared" si="9"/>
        <v>0</v>
      </c>
      <c r="J143" s="53"/>
      <c r="K143" s="107">
        <f t="shared" si="10"/>
        <v>0</v>
      </c>
      <c r="L143" s="112">
        <f t="shared" si="11"/>
        <v>0</v>
      </c>
    </row>
    <row r="144" spans="1:12" x14ac:dyDescent="0.3">
      <c r="A144" s="163"/>
      <c r="B144" s="51" t="s">
        <v>117</v>
      </c>
      <c r="C144" s="52" t="s">
        <v>57</v>
      </c>
      <c r="D144" s="55"/>
      <c r="E144" s="30">
        <v>4</v>
      </c>
      <c r="F144" s="53"/>
      <c r="G144" s="107">
        <f t="shared" si="8"/>
        <v>0</v>
      </c>
      <c r="H144" s="53"/>
      <c r="I144" s="107">
        <f t="shared" si="9"/>
        <v>0</v>
      </c>
      <c r="J144" s="53"/>
      <c r="K144" s="107">
        <f t="shared" si="10"/>
        <v>0</v>
      </c>
      <c r="L144" s="112">
        <f t="shared" si="11"/>
        <v>0</v>
      </c>
    </row>
    <row r="145" spans="1:12" x14ac:dyDescent="0.3">
      <c r="A145" s="163"/>
      <c r="B145" s="51" t="s">
        <v>74</v>
      </c>
      <c r="C145" s="52" t="s">
        <v>57</v>
      </c>
      <c r="D145" s="55"/>
      <c r="E145" s="30">
        <v>10</v>
      </c>
      <c r="F145" s="53"/>
      <c r="G145" s="107">
        <f t="shared" si="8"/>
        <v>0</v>
      </c>
      <c r="H145" s="53"/>
      <c r="I145" s="107">
        <f t="shared" si="9"/>
        <v>0</v>
      </c>
      <c r="J145" s="53"/>
      <c r="K145" s="107">
        <f t="shared" si="10"/>
        <v>0</v>
      </c>
      <c r="L145" s="112">
        <f t="shared" si="11"/>
        <v>0</v>
      </c>
    </row>
    <row r="146" spans="1:12" x14ac:dyDescent="0.3">
      <c r="A146" s="164"/>
      <c r="B146" s="51" t="s">
        <v>23</v>
      </c>
      <c r="C146" s="52" t="s">
        <v>9</v>
      </c>
      <c r="D146" s="34"/>
      <c r="E146" s="30">
        <f>(G140+G141+G142+G143+G144+G145)*0.2/4</f>
        <v>0</v>
      </c>
      <c r="F146" s="30"/>
      <c r="G146" s="107">
        <f t="shared" si="8"/>
        <v>0</v>
      </c>
      <c r="H146" s="30"/>
      <c r="I146" s="107">
        <f t="shared" si="9"/>
        <v>0</v>
      </c>
      <c r="J146" s="30"/>
      <c r="K146" s="107">
        <f t="shared" si="10"/>
        <v>0</v>
      </c>
      <c r="L146" s="112">
        <f t="shared" si="11"/>
        <v>0</v>
      </c>
    </row>
    <row r="147" spans="1:12" ht="27.6" x14ac:dyDescent="0.3">
      <c r="A147" s="155">
        <v>33</v>
      </c>
      <c r="B147" s="40" t="s">
        <v>81</v>
      </c>
      <c r="C147" s="41" t="s">
        <v>58</v>
      </c>
      <c r="D147" s="41"/>
      <c r="E147" s="48">
        <v>18</v>
      </c>
      <c r="F147" s="30"/>
      <c r="G147" s="107">
        <f t="shared" si="8"/>
        <v>0</v>
      </c>
      <c r="H147" s="16"/>
      <c r="I147" s="107">
        <f t="shared" si="9"/>
        <v>0</v>
      </c>
      <c r="J147" s="16"/>
      <c r="K147" s="107">
        <f t="shared" si="10"/>
        <v>0</v>
      </c>
      <c r="L147" s="112">
        <f t="shared" si="11"/>
        <v>0</v>
      </c>
    </row>
    <row r="148" spans="1:12" x14ac:dyDescent="0.3">
      <c r="A148" s="156"/>
      <c r="B148" s="3" t="s">
        <v>48</v>
      </c>
      <c r="C148" s="29" t="s">
        <v>20</v>
      </c>
      <c r="D148" s="10">
        <v>1</v>
      </c>
      <c r="E148" s="10">
        <f>E147*D148</f>
        <v>18</v>
      </c>
      <c r="F148" s="30"/>
      <c r="G148" s="107">
        <f t="shared" si="8"/>
        <v>0</v>
      </c>
      <c r="H148" s="16"/>
      <c r="I148" s="107">
        <f t="shared" si="9"/>
        <v>0</v>
      </c>
      <c r="J148" s="10"/>
      <c r="K148" s="107">
        <f t="shared" si="10"/>
        <v>0</v>
      </c>
      <c r="L148" s="112">
        <f t="shared" si="11"/>
        <v>0</v>
      </c>
    </row>
    <row r="149" spans="1:12" x14ac:dyDescent="0.3">
      <c r="A149" s="156"/>
      <c r="B149" s="51" t="s">
        <v>50</v>
      </c>
      <c r="C149" s="27" t="s">
        <v>77</v>
      </c>
      <c r="D149" s="56">
        <v>2.5700000000000001E-2</v>
      </c>
      <c r="E149" s="28">
        <f>D149*E147</f>
        <v>0.46260000000000001</v>
      </c>
      <c r="F149" s="10"/>
      <c r="G149" s="107">
        <f t="shared" si="8"/>
        <v>0</v>
      </c>
      <c r="H149" s="10"/>
      <c r="I149" s="107">
        <f t="shared" si="9"/>
        <v>0</v>
      </c>
      <c r="J149" s="10"/>
      <c r="K149" s="107">
        <f t="shared" si="10"/>
        <v>0</v>
      </c>
      <c r="L149" s="112">
        <f t="shared" si="11"/>
        <v>0</v>
      </c>
    </row>
    <row r="150" spans="1:12" x14ac:dyDescent="0.3">
      <c r="A150" s="156"/>
      <c r="B150" s="51" t="s">
        <v>78</v>
      </c>
      <c r="C150" s="27" t="s">
        <v>104</v>
      </c>
      <c r="D150" s="33">
        <v>1</v>
      </c>
      <c r="E150" s="28">
        <f>E147</f>
        <v>18</v>
      </c>
      <c r="F150" s="10"/>
      <c r="G150" s="107">
        <f t="shared" si="8"/>
        <v>0</v>
      </c>
      <c r="H150" s="10"/>
      <c r="I150" s="107">
        <f t="shared" si="9"/>
        <v>0</v>
      </c>
      <c r="J150" s="10"/>
      <c r="K150" s="107">
        <f t="shared" si="10"/>
        <v>0</v>
      </c>
      <c r="L150" s="112">
        <f t="shared" si="11"/>
        <v>0</v>
      </c>
    </row>
    <row r="151" spans="1:12" x14ac:dyDescent="0.3">
      <c r="A151" s="157"/>
      <c r="B151" s="51" t="s">
        <v>23</v>
      </c>
      <c r="C151" s="27" t="s">
        <v>9</v>
      </c>
      <c r="D151" s="58">
        <v>4.5699999999999998E-2</v>
      </c>
      <c r="E151" s="28">
        <f>D151*E147</f>
        <v>0.8226</v>
      </c>
      <c r="F151" s="10"/>
      <c r="G151" s="107">
        <f t="shared" si="8"/>
        <v>0</v>
      </c>
      <c r="H151" s="10"/>
      <c r="I151" s="107">
        <f t="shared" si="9"/>
        <v>0</v>
      </c>
      <c r="J151" s="10"/>
      <c r="K151" s="107">
        <f t="shared" si="10"/>
        <v>0</v>
      </c>
      <c r="L151" s="112">
        <f t="shared" si="11"/>
        <v>0</v>
      </c>
    </row>
    <row r="152" spans="1:12" ht="27.6" x14ac:dyDescent="0.3">
      <c r="A152" s="155">
        <v>34</v>
      </c>
      <c r="B152" s="40" t="s">
        <v>80</v>
      </c>
      <c r="C152" s="91" t="s">
        <v>103</v>
      </c>
      <c r="D152" s="50"/>
      <c r="E152" s="50">
        <v>10</v>
      </c>
      <c r="F152" s="10"/>
      <c r="G152" s="107">
        <f t="shared" si="8"/>
        <v>0</v>
      </c>
      <c r="H152" s="10"/>
      <c r="I152" s="107">
        <f t="shared" si="9"/>
        <v>0</v>
      </c>
      <c r="J152" s="10"/>
      <c r="K152" s="107">
        <f t="shared" si="10"/>
        <v>0</v>
      </c>
      <c r="L152" s="112">
        <f t="shared" si="11"/>
        <v>0</v>
      </c>
    </row>
    <row r="153" spans="1:12" x14ac:dyDescent="0.3">
      <c r="A153" s="156"/>
      <c r="B153" s="3" t="s">
        <v>48</v>
      </c>
      <c r="C153" s="29" t="s">
        <v>20</v>
      </c>
      <c r="D153" s="10">
        <v>1</v>
      </c>
      <c r="E153" s="10">
        <f>E152*D153</f>
        <v>10</v>
      </c>
      <c r="F153" s="30"/>
      <c r="G153" s="107">
        <f t="shared" si="8"/>
        <v>0</v>
      </c>
      <c r="H153" s="16"/>
      <c r="I153" s="107">
        <f t="shared" si="9"/>
        <v>0</v>
      </c>
      <c r="J153" s="10"/>
      <c r="K153" s="107">
        <f t="shared" si="10"/>
        <v>0</v>
      </c>
      <c r="L153" s="112">
        <f t="shared" si="11"/>
        <v>0</v>
      </c>
    </row>
    <row r="154" spans="1:12" x14ac:dyDescent="0.3">
      <c r="A154" s="156"/>
      <c r="B154" s="51" t="s">
        <v>50</v>
      </c>
      <c r="C154" s="27" t="s">
        <v>9</v>
      </c>
      <c r="D154" s="56">
        <v>1.72E-2</v>
      </c>
      <c r="E154" s="28">
        <f>D154*E152</f>
        <v>0.17199999999999999</v>
      </c>
      <c r="F154" s="10"/>
      <c r="G154" s="107">
        <f t="shared" si="8"/>
        <v>0</v>
      </c>
      <c r="H154" s="10"/>
      <c r="I154" s="107">
        <f t="shared" si="9"/>
        <v>0</v>
      </c>
      <c r="J154" s="10"/>
      <c r="K154" s="107">
        <f t="shared" si="10"/>
        <v>0</v>
      </c>
      <c r="L154" s="112">
        <f t="shared" si="11"/>
        <v>0</v>
      </c>
    </row>
    <row r="155" spans="1:12" x14ac:dyDescent="0.3">
      <c r="A155" s="156"/>
      <c r="B155" s="51" t="s">
        <v>79</v>
      </c>
      <c r="C155" s="27" t="s">
        <v>103</v>
      </c>
      <c r="D155" s="33">
        <v>1</v>
      </c>
      <c r="E155" s="28">
        <f>E152</f>
        <v>10</v>
      </c>
      <c r="F155" s="10"/>
      <c r="G155" s="107">
        <f t="shared" si="8"/>
        <v>0</v>
      </c>
      <c r="H155" s="10"/>
      <c r="I155" s="107">
        <f t="shared" si="9"/>
        <v>0</v>
      </c>
      <c r="J155" s="10"/>
      <c r="K155" s="107">
        <f t="shared" si="10"/>
        <v>0</v>
      </c>
      <c r="L155" s="112">
        <f t="shared" si="11"/>
        <v>0</v>
      </c>
    </row>
    <row r="156" spans="1:12" x14ac:dyDescent="0.3">
      <c r="A156" s="157"/>
      <c r="B156" s="51" t="s">
        <v>23</v>
      </c>
      <c r="C156" s="27" t="s">
        <v>9</v>
      </c>
      <c r="D156" s="56">
        <v>3.9300000000000002E-2</v>
      </c>
      <c r="E156" s="28">
        <f>D156*E152</f>
        <v>0.39300000000000002</v>
      </c>
      <c r="F156" s="10"/>
      <c r="G156" s="107">
        <f t="shared" si="8"/>
        <v>0</v>
      </c>
      <c r="H156" s="10"/>
      <c r="I156" s="107">
        <f t="shared" si="9"/>
        <v>0</v>
      </c>
      <c r="J156" s="10"/>
      <c r="K156" s="107">
        <f t="shared" si="10"/>
        <v>0</v>
      </c>
      <c r="L156" s="112">
        <f t="shared" si="11"/>
        <v>0</v>
      </c>
    </row>
    <row r="157" spans="1:12" x14ac:dyDescent="0.3">
      <c r="A157" s="15"/>
      <c r="B157" s="91" t="s">
        <v>75</v>
      </c>
      <c r="C157" s="17"/>
      <c r="D157" s="17"/>
      <c r="E157" s="30"/>
      <c r="F157" s="30"/>
      <c r="G157" s="107">
        <f t="shared" si="8"/>
        <v>0</v>
      </c>
      <c r="H157" s="16"/>
      <c r="I157" s="107">
        <f t="shared" si="9"/>
        <v>0</v>
      </c>
      <c r="J157" s="16"/>
      <c r="K157" s="107">
        <f t="shared" si="10"/>
        <v>0</v>
      </c>
      <c r="L157" s="112">
        <f t="shared" si="11"/>
        <v>0</v>
      </c>
    </row>
    <row r="158" spans="1:12" x14ac:dyDescent="0.3">
      <c r="A158" s="152"/>
      <c r="B158" s="51" t="s">
        <v>82</v>
      </c>
      <c r="C158" s="27" t="s">
        <v>57</v>
      </c>
      <c r="D158" s="33"/>
      <c r="E158" s="28">
        <v>12</v>
      </c>
      <c r="F158" s="28"/>
      <c r="G158" s="107">
        <f t="shared" si="8"/>
        <v>0</v>
      </c>
      <c r="H158" s="28"/>
      <c r="I158" s="107">
        <f t="shared" si="9"/>
        <v>0</v>
      </c>
      <c r="J158" s="10"/>
      <c r="K158" s="107">
        <f t="shared" si="10"/>
        <v>0</v>
      </c>
      <c r="L158" s="112">
        <f t="shared" si="11"/>
        <v>0</v>
      </c>
    </row>
    <row r="159" spans="1:12" x14ac:dyDescent="0.3">
      <c r="A159" s="153"/>
      <c r="B159" s="51" t="s">
        <v>83</v>
      </c>
      <c r="C159" s="27" t="s">
        <v>57</v>
      </c>
      <c r="D159" s="33"/>
      <c r="E159" s="28">
        <v>12</v>
      </c>
      <c r="F159" s="28"/>
      <c r="G159" s="107">
        <f t="shared" si="8"/>
        <v>0</v>
      </c>
      <c r="H159" s="28"/>
      <c r="I159" s="107">
        <f t="shared" si="9"/>
        <v>0</v>
      </c>
      <c r="J159" s="10"/>
      <c r="K159" s="107">
        <f t="shared" si="10"/>
        <v>0</v>
      </c>
      <c r="L159" s="112">
        <f t="shared" si="11"/>
        <v>0</v>
      </c>
    </row>
    <row r="160" spans="1:12" x14ac:dyDescent="0.3">
      <c r="A160" s="153"/>
      <c r="B160" s="51" t="s">
        <v>84</v>
      </c>
      <c r="C160" s="27" t="s">
        <v>57</v>
      </c>
      <c r="D160" s="33"/>
      <c r="E160" s="28">
        <v>48</v>
      </c>
      <c r="F160" s="28"/>
      <c r="G160" s="107">
        <f t="shared" si="8"/>
        <v>0</v>
      </c>
      <c r="H160" s="28"/>
      <c r="I160" s="107">
        <f t="shared" si="9"/>
        <v>0</v>
      </c>
      <c r="J160" s="10"/>
      <c r="K160" s="107">
        <f t="shared" si="10"/>
        <v>0</v>
      </c>
      <c r="L160" s="112">
        <f t="shared" si="11"/>
        <v>0</v>
      </c>
    </row>
    <row r="161" spans="1:12" x14ac:dyDescent="0.3">
      <c r="A161" s="153"/>
      <c r="B161" s="51" t="s">
        <v>85</v>
      </c>
      <c r="C161" s="27" t="s">
        <v>57</v>
      </c>
      <c r="D161" s="33"/>
      <c r="E161" s="28">
        <v>12</v>
      </c>
      <c r="F161" s="28"/>
      <c r="G161" s="107">
        <f t="shared" si="8"/>
        <v>0</v>
      </c>
      <c r="H161" s="28"/>
      <c r="I161" s="107">
        <f t="shared" si="9"/>
        <v>0</v>
      </c>
      <c r="J161" s="10"/>
      <c r="K161" s="107">
        <f t="shared" si="10"/>
        <v>0</v>
      </c>
      <c r="L161" s="112">
        <f t="shared" si="11"/>
        <v>0</v>
      </c>
    </row>
    <row r="162" spans="1:12" x14ac:dyDescent="0.3">
      <c r="A162" s="153"/>
      <c r="B162" s="51" t="s">
        <v>86</v>
      </c>
      <c r="C162" s="27" t="s">
        <v>57</v>
      </c>
      <c r="D162" s="33"/>
      <c r="E162" s="28">
        <v>64</v>
      </c>
      <c r="F162" s="10"/>
      <c r="G162" s="107">
        <f t="shared" si="8"/>
        <v>0</v>
      </c>
      <c r="H162" s="10"/>
      <c r="I162" s="107">
        <f t="shared" si="9"/>
        <v>0</v>
      </c>
      <c r="J162" s="10"/>
      <c r="K162" s="107">
        <f t="shared" si="10"/>
        <v>0</v>
      </c>
      <c r="L162" s="112">
        <f t="shared" si="11"/>
        <v>0</v>
      </c>
    </row>
    <row r="163" spans="1:12" x14ac:dyDescent="0.3">
      <c r="A163" s="153"/>
      <c r="B163" s="51" t="s">
        <v>87</v>
      </c>
      <c r="C163" s="27" t="s">
        <v>57</v>
      </c>
      <c r="D163" s="33"/>
      <c r="E163" s="28">
        <v>12</v>
      </c>
      <c r="F163" s="10"/>
      <c r="G163" s="107">
        <f t="shared" si="8"/>
        <v>0</v>
      </c>
      <c r="H163" s="10"/>
      <c r="I163" s="107">
        <f t="shared" si="9"/>
        <v>0</v>
      </c>
      <c r="J163" s="10"/>
      <c r="K163" s="107">
        <f t="shared" si="10"/>
        <v>0</v>
      </c>
      <c r="L163" s="112">
        <f t="shared" si="11"/>
        <v>0</v>
      </c>
    </row>
    <row r="164" spans="1:12" x14ac:dyDescent="0.3">
      <c r="A164" s="153"/>
      <c r="B164" s="51" t="s">
        <v>88</v>
      </c>
      <c r="C164" s="27" t="s">
        <v>57</v>
      </c>
      <c r="D164" s="57"/>
      <c r="E164" s="10">
        <v>4</v>
      </c>
      <c r="F164" s="10"/>
      <c r="G164" s="107">
        <f t="shared" si="8"/>
        <v>0</v>
      </c>
      <c r="H164" s="10"/>
      <c r="I164" s="107">
        <f t="shared" si="9"/>
        <v>0</v>
      </c>
      <c r="J164" s="10"/>
      <c r="K164" s="107">
        <f t="shared" si="10"/>
        <v>0</v>
      </c>
      <c r="L164" s="112">
        <f t="shared" si="11"/>
        <v>0</v>
      </c>
    </row>
    <row r="165" spans="1:12" x14ac:dyDescent="0.3">
      <c r="A165" s="154"/>
      <c r="B165" s="51" t="s">
        <v>89</v>
      </c>
      <c r="C165" s="27" t="s">
        <v>57</v>
      </c>
      <c r="D165" s="57"/>
      <c r="E165" s="10">
        <v>8</v>
      </c>
      <c r="F165" s="10"/>
      <c r="G165" s="107">
        <f t="shared" si="8"/>
        <v>0</v>
      </c>
      <c r="H165" s="10"/>
      <c r="I165" s="107">
        <f t="shared" si="9"/>
        <v>0</v>
      </c>
      <c r="J165" s="10"/>
      <c r="K165" s="107">
        <f t="shared" si="10"/>
        <v>0</v>
      </c>
      <c r="L165" s="112">
        <f t="shared" si="11"/>
        <v>0</v>
      </c>
    </row>
    <row r="166" spans="1:12" s="23" customFormat="1" ht="20.100000000000001" customHeight="1" x14ac:dyDescent="0.3">
      <c r="A166" s="61"/>
      <c r="B166" s="65" t="s">
        <v>59</v>
      </c>
      <c r="C166" s="25"/>
      <c r="D166" s="10"/>
      <c r="E166" s="10"/>
      <c r="F166" s="10"/>
      <c r="G166" s="107">
        <f t="shared" si="8"/>
        <v>0</v>
      </c>
      <c r="H166" s="10"/>
      <c r="I166" s="107">
        <f t="shared" si="9"/>
        <v>0</v>
      </c>
      <c r="J166" s="10"/>
      <c r="K166" s="107">
        <f t="shared" si="10"/>
        <v>0</v>
      </c>
      <c r="L166" s="112">
        <f t="shared" si="11"/>
        <v>0</v>
      </c>
    </row>
    <row r="167" spans="1:12" x14ac:dyDescent="0.3">
      <c r="A167" s="59">
        <v>35</v>
      </c>
      <c r="B167" s="93" t="s">
        <v>146</v>
      </c>
      <c r="C167" s="84" t="s">
        <v>57</v>
      </c>
      <c r="D167" s="94"/>
      <c r="E167" s="95">
        <v>15</v>
      </c>
      <c r="F167" s="19"/>
      <c r="G167" s="107">
        <f t="shared" si="8"/>
        <v>0</v>
      </c>
      <c r="H167" s="19"/>
      <c r="I167" s="107">
        <f t="shared" si="9"/>
        <v>0</v>
      </c>
      <c r="J167" s="19"/>
      <c r="K167" s="107">
        <f t="shared" si="10"/>
        <v>0</v>
      </c>
      <c r="L167" s="112">
        <f t="shared" si="11"/>
        <v>0</v>
      </c>
    </row>
    <row r="168" spans="1:12" x14ac:dyDescent="0.3">
      <c r="A168" s="59">
        <v>36</v>
      </c>
      <c r="B168" s="42" t="s">
        <v>60</v>
      </c>
      <c r="C168" s="17" t="s">
        <v>57</v>
      </c>
      <c r="D168" s="73"/>
      <c r="E168" s="19">
        <v>14</v>
      </c>
      <c r="F168" s="19"/>
      <c r="G168" s="107">
        <f t="shared" si="8"/>
        <v>0</v>
      </c>
      <c r="H168" s="19"/>
      <c r="I168" s="107">
        <f t="shared" si="9"/>
        <v>0</v>
      </c>
      <c r="J168" s="19"/>
      <c r="K168" s="107">
        <f t="shared" si="10"/>
        <v>0</v>
      </c>
      <c r="L168" s="112">
        <f t="shared" si="11"/>
        <v>0</v>
      </c>
    </row>
    <row r="169" spans="1:12" x14ac:dyDescent="0.3">
      <c r="A169" s="59">
        <v>37</v>
      </c>
      <c r="B169" s="42" t="s">
        <v>93</v>
      </c>
      <c r="C169" s="17" t="s">
        <v>57</v>
      </c>
      <c r="D169" s="73"/>
      <c r="E169" s="19">
        <v>8</v>
      </c>
      <c r="F169" s="19"/>
      <c r="G169" s="107">
        <f t="shared" si="8"/>
        <v>0</v>
      </c>
      <c r="H169" s="19"/>
      <c r="I169" s="107">
        <f t="shared" si="9"/>
        <v>0</v>
      </c>
      <c r="J169" s="19"/>
      <c r="K169" s="107">
        <f t="shared" si="10"/>
        <v>0</v>
      </c>
      <c r="L169" s="112">
        <f t="shared" si="11"/>
        <v>0</v>
      </c>
    </row>
    <row r="170" spans="1:12" x14ac:dyDescent="0.3">
      <c r="A170" s="59">
        <v>38</v>
      </c>
      <c r="B170" s="80" t="s">
        <v>144</v>
      </c>
      <c r="C170" s="17" t="s">
        <v>57</v>
      </c>
      <c r="D170" s="73"/>
      <c r="E170" s="19">
        <v>2</v>
      </c>
      <c r="F170" s="19"/>
      <c r="G170" s="107">
        <f t="shared" si="8"/>
        <v>0</v>
      </c>
      <c r="H170" s="19"/>
      <c r="I170" s="107">
        <f t="shared" si="9"/>
        <v>0</v>
      </c>
      <c r="J170" s="19"/>
      <c r="K170" s="107">
        <f t="shared" si="10"/>
        <v>0</v>
      </c>
      <c r="L170" s="112">
        <f t="shared" si="11"/>
        <v>0</v>
      </c>
    </row>
    <row r="171" spans="1:12" x14ac:dyDescent="0.3">
      <c r="A171" s="59">
        <v>39</v>
      </c>
      <c r="B171" s="76" t="s">
        <v>134</v>
      </c>
      <c r="C171" s="17" t="s">
        <v>104</v>
      </c>
      <c r="D171" s="49"/>
      <c r="E171" s="77">
        <v>65</v>
      </c>
      <c r="F171" s="77"/>
      <c r="G171" s="107">
        <f t="shared" si="8"/>
        <v>0</v>
      </c>
      <c r="H171" s="77"/>
      <c r="I171" s="107">
        <f t="shared" si="9"/>
        <v>0</v>
      </c>
      <c r="J171" s="77"/>
      <c r="K171" s="107">
        <f t="shared" si="10"/>
        <v>0</v>
      </c>
      <c r="L171" s="112">
        <f t="shared" si="11"/>
        <v>0</v>
      </c>
    </row>
    <row r="172" spans="1:12" x14ac:dyDescent="0.3">
      <c r="A172" s="59">
        <v>40</v>
      </c>
      <c r="B172" s="76" t="s">
        <v>135</v>
      </c>
      <c r="C172" s="17" t="s">
        <v>104</v>
      </c>
      <c r="D172" s="49"/>
      <c r="E172" s="77">
        <v>60</v>
      </c>
      <c r="F172" s="77"/>
      <c r="G172" s="107">
        <f t="shared" si="8"/>
        <v>0</v>
      </c>
      <c r="H172" s="77"/>
      <c r="I172" s="107">
        <f t="shared" si="9"/>
        <v>0</v>
      </c>
      <c r="J172" s="77"/>
      <c r="K172" s="107">
        <f t="shared" si="10"/>
        <v>0</v>
      </c>
      <c r="L172" s="112">
        <f t="shared" si="11"/>
        <v>0</v>
      </c>
    </row>
    <row r="173" spans="1:12" ht="27.6" x14ac:dyDescent="0.3">
      <c r="A173" s="59">
        <v>41</v>
      </c>
      <c r="B173" s="96" t="s">
        <v>94</v>
      </c>
      <c r="C173" s="97" t="s">
        <v>58</v>
      </c>
      <c r="D173" s="98"/>
      <c r="E173" s="99">
        <v>140</v>
      </c>
      <c r="F173" s="19"/>
      <c r="G173" s="107">
        <f t="shared" si="8"/>
        <v>0</v>
      </c>
      <c r="H173" s="19"/>
      <c r="I173" s="107">
        <f t="shared" si="9"/>
        <v>0</v>
      </c>
      <c r="J173" s="19"/>
      <c r="K173" s="107">
        <f t="shared" si="10"/>
        <v>0</v>
      </c>
      <c r="L173" s="112">
        <f t="shared" si="11"/>
        <v>0</v>
      </c>
    </row>
    <row r="174" spans="1:12" x14ac:dyDescent="0.3">
      <c r="A174" s="59">
        <v>42</v>
      </c>
      <c r="B174" s="96" t="s">
        <v>95</v>
      </c>
      <c r="C174" s="97" t="s">
        <v>58</v>
      </c>
      <c r="D174" s="98"/>
      <c r="E174" s="99">
        <v>92</v>
      </c>
      <c r="F174" s="19"/>
      <c r="G174" s="107">
        <f t="shared" si="8"/>
        <v>0</v>
      </c>
      <c r="H174" s="19"/>
      <c r="I174" s="107">
        <f t="shared" si="9"/>
        <v>0</v>
      </c>
      <c r="J174" s="19"/>
      <c r="K174" s="107">
        <f t="shared" si="10"/>
        <v>0</v>
      </c>
      <c r="L174" s="112">
        <f t="shared" si="11"/>
        <v>0</v>
      </c>
    </row>
    <row r="175" spans="1:12" x14ac:dyDescent="0.3">
      <c r="A175" s="59">
        <v>43</v>
      </c>
      <c r="B175" s="42" t="s">
        <v>61</v>
      </c>
      <c r="C175" s="17" t="s">
        <v>57</v>
      </c>
      <c r="D175" s="73"/>
      <c r="E175" s="19">
        <v>8</v>
      </c>
      <c r="F175" s="19"/>
      <c r="G175" s="107">
        <f t="shared" si="8"/>
        <v>0</v>
      </c>
      <c r="H175" s="19"/>
      <c r="I175" s="107">
        <f t="shared" si="9"/>
        <v>0</v>
      </c>
      <c r="J175" s="19"/>
      <c r="K175" s="107">
        <f t="shared" si="10"/>
        <v>0</v>
      </c>
      <c r="L175" s="112">
        <f t="shared" si="11"/>
        <v>0</v>
      </c>
    </row>
    <row r="176" spans="1:12" ht="27.6" x14ac:dyDescent="0.3">
      <c r="A176" s="59">
        <v>44</v>
      </c>
      <c r="B176" s="42" t="s">
        <v>101</v>
      </c>
      <c r="C176" s="17" t="s">
        <v>26</v>
      </c>
      <c r="D176" s="73"/>
      <c r="E176" s="19">
        <v>1</v>
      </c>
      <c r="F176" s="19"/>
      <c r="G176" s="107">
        <f t="shared" si="8"/>
        <v>0</v>
      </c>
      <c r="H176" s="19"/>
      <c r="I176" s="107">
        <f t="shared" si="9"/>
        <v>0</v>
      </c>
      <c r="J176" s="19"/>
      <c r="K176" s="107">
        <f t="shared" si="10"/>
        <v>0</v>
      </c>
      <c r="L176" s="112">
        <f t="shared" si="11"/>
        <v>0</v>
      </c>
    </row>
    <row r="177" spans="1:13" x14ac:dyDescent="0.3">
      <c r="A177" s="59">
        <v>45</v>
      </c>
      <c r="B177" s="96" t="s">
        <v>102</v>
      </c>
      <c r="C177" s="97" t="s">
        <v>58</v>
      </c>
      <c r="D177" s="98"/>
      <c r="E177" s="99">
        <f>E171+E172+E173+E174-20</f>
        <v>337</v>
      </c>
      <c r="F177" s="19"/>
      <c r="G177" s="107">
        <f t="shared" si="8"/>
        <v>0</v>
      </c>
      <c r="H177" s="19"/>
      <c r="I177" s="107">
        <f t="shared" si="9"/>
        <v>0</v>
      </c>
      <c r="J177" s="19"/>
      <c r="K177" s="107">
        <f t="shared" si="10"/>
        <v>0</v>
      </c>
      <c r="L177" s="112">
        <f t="shared" si="11"/>
        <v>0</v>
      </c>
    </row>
    <row r="178" spans="1:13" x14ac:dyDescent="0.3">
      <c r="A178" s="59">
        <v>46</v>
      </c>
      <c r="B178" s="42" t="s">
        <v>98</v>
      </c>
      <c r="C178" s="17" t="s">
        <v>9</v>
      </c>
      <c r="D178" s="73"/>
      <c r="E178" s="19">
        <f>SUM(E167:E177)*0.01</f>
        <v>7.42</v>
      </c>
      <c r="F178" s="19"/>
      <c r="G178" s="107">
        <f t="shared" si="8"/>
        <v>0</v>
      </c>
      <c r="H178" s="19"/>
      <c r="I178" s="107">
        <f t="shared" si="9"/>
        <v>0</v>
      </c>
      <c r="J178" s="19"/>
      <c r="K178" s="107">
        <f t="shared" si="10"/>
        <v>0</v>
      </c>
      <c r="L178" s="112">
        <f t="shared" si="11"/>
        <v>0</v>
      </c>
    </row>
    <row r="179" spans="1:13" ht="20.100000000000001" customHeight="1" x14ac:dyDescent="0.3">
      <c r="A179" s="59"/>
      <c r="B179" s="65" t="s">
        <v>110</v>
      </c>
      <c r="C179" s="17"/>
      <c r="D179" s="73"/>
      <c r="E179" s="19"/>
      <c r="F179" s="19"/>
      <c r="G179" s="107">
        <f t="shared" si="8"/>
        <v>0</v>
      </c>
      <c r="H179" s="19"/>
      <c r="I179" s="107">
        <f t="shared" si="9"/>
        <v>0</v>
      </c>
      <c r="J179" s="19"/>
      <c r="K179" s="107">
        <f t="shared" si="10"/>
        <v>0</v>
      </c>
      <c r="L179" s="112">
        <f t="shared" si="11"/>
        <v>0</v>
      </c>
    </row>
    <row r="180" spans="1:13" x14ac:dyDescent="0.3">
      <c r="A180" s="59">
        <v>47</v>
      </c>
      <c r="B180" s="46" t="s">
        <v>63</v>
      </c>
      <c r="C180" s="43" t="s">
        <v>26</v>
      </c>
      <c r="D180" s="44"/>
      <c r="E180" s="45">
        <v>10</v>
      </c>
      <c r="F180" s="45"/>
      <c r="G180" s="107">
        <f t="shared" si="8"/>
        <v>0</v>
      </c>
      <c r="H180" s="45"/>
      <c r="I180" s="107">
        <f t="shared" si="9"/>
        <v>0</v>
      </c>
      <c r="J180" s="45"/>
      <c r="K180" s="107">
        <f t="shared" si="10"/>
        <v>0</v>
      </c>
      <c r="L180" s="112">
        <f t="shared" si="11"/>
        <v>0</v>
      </c>
      <c r="M180" s="127"/>
    </row>
    <row r="181" spans="1:13" x14ac:dyDescent="0.3">
      <c r="A181" s="59">
        <v>48</v>
      </c>
      <c r="B181" s="46" t="s">
        <v>64</v>
      </c>
      <c r="C181" s="43" t="s">
        <v>26</v>
      </c>
      <c r="D181" s="44"/>
      <c r="E181" s="45">
        <v>2</v>
      </c>
      <c r="F181" s="45"/>
      <c r="G181" s="107">
        <f t="shared" si="8"/>
        <v>0</v>
      </c>
      <c r="H181" s="45"/>
      <c r="I181" s="107">
        <f t="shared" si="9"/>
        <v>0</v>
      </c>
      <c r="J181" s="45"/>
      <c r="K181" s="107">
        <f t="shared" si="10"/>
        <v>0</v>
      </c>
      <c r="L181" s="112">
        <f t="shared" si="11"/>
        <v>0</v>
      </c>
    </row>
    <row r="182" spans="1:13" x14ac:dyDescent="0.3">
      <c r="A182" s="59">
        <v>49</v>
      </c>
      <c r="B182" s="46" t="s">
        <v>65</v>
      </c>
      <c r="C182" s="43" t="s">
        <v>26</v>
      </c>
      <c r="D182" s="44"/>
      <c r="E182" s="45">
        <v>2</v>
      </c>
      <c r="F182" s="45"/>
      <c r="G182" s="107">
        <f t="shared" si="8"/>
        <v>0</v>
      </c>
      <c r="H182" s="45"/>
      <c r="I182" s="107">
        <f t="shared" si="9"/>
        <v>0</v>
      </c>
      <c r="J182" s="45"/>
      <c r="K182" s="107">
        <f t="shared" si="10"/>
        <v>0</v>
      </c>
      <c r="L182" s="112">
        <f t="shared" si="11"/>
        <v>0</v>
      </c>
    </row>
    <row r="183" spans="1:13" x14ac:dyDescent="0.3">
      <c r="A183" s="59">
        <v>50</v>
      </c>
      <c r="B183" s="47" t="s">
        <v>66</v>
      </c>
      <c r="C183" s="43" t="s">
        <v>58</v>
      </c>
      <c r="D183" s="44"/>
      <c r="E183" s="45">
        <v>100</v>
      </c>
      <c r="F183" s="45"/>
      <c r="G183" s="107">
        <f t="shared" si="8"/>
        <v>0</v>
      </c>
      <c r="H183" s="45"/>
      <c r="I183" s="107">
        <f t="shared" si="9"/>
        <v>0</v>
      </c>
      <c r="J183" s="45"/>
      <c r="K183" s="107">
        <f t="shared" si="10"/>
        <v>0</v>
      </c>
      <c r="L183" s="112">
        <f t="shared" si="11"/>
        <v>0</v>
      </c>
    </row>
    <row r="184" spans="1:13" ht="27.6" x14ac:dyDescent="0.3">
      <c r="A184" s="59">
        <v>51</v>
      </c>
      <c r="B184" s="47" t="s">
        <v>118</v>
      </c>
      <c r="C184" s="43" t="s">
        <v>57</v>
      </c>
      <c r="D184" s="44"/>
      <c r="E184" s="45">
        <v>4</v>
      </c>
      <c r="F184" s="45"/>
      <c r="G184" s="107">
        <f t="shared" si="8"/>
        <v>0</v>
      </c>
      <c r="H184" s="45"/>
      <c r="I184" s="107">
        <f t="shared" si="9"/>
        <v>0</v>
      </c>
      <c r="J184" s="45"/>
      <c r="K184" s="107">
        <f t="shared" si="10"/>
        <v>0</v>
      </c>
      <c r="L184" s="112">
        <f t="shared" si="11"/>
        <v>0</v>
      </c>
    </row>
    <row r="185" spans="1:13" ht="41.4" x14ac:dyDescent="0.3">
      <c r="A185" s="59">
        <v>52</v>
      </c>
      <c r="B185" s="66" t="s">
        <v>124</v>
      </c>
      <c r="C185" s="32" t="s">
        <v>104</v>
      </c>
      <c r="D185" s="44"/>
      <c r="E185" s="45">
        <v>130</v>
      </c>
      <c r="F185" s="45"/>
      <c r="G185" s="107">
        <f t="shared" si="8"/>
        <v>0</v>
      </c>
      <c r="H185" s="45"/>
      <c r="I185" s="107">
        <f t="shared" si="9"/>
        <v>0</v>
      </c>
      <c r="J185" s="45"/>
      <c r="K185" s="107">
        <f t="shared" si="10"/>
        <v>0</v>
      </c>
      <c r="L185" s="112">
        <f t="shared" si="11"/>
        <v>0</v>
      </c>
    </row>
    <row r="186" spans="1:13" ht="55.2" x14ac:dyDescent="0.3">
      <c r="A186" s="59">
        <v>53</v>
      </c>
      <c r="B186" s="66" t="s">
        <v>107</v>
      </c>
      <c r="C186" s="32" t="s">
        <v>26</v>
      </c>
      <c r="D186" s="44"/>
      <c r="E186" s="45">
        <v>8</v>
      </c>
      <c r="F186" s="45"/>
      <c r="G186" s="107">
        <f t="shared" si="8"/>
        <v>0</v>
      </c>
      <c r="H186" s="45"/>
      <c r="I186" s="107">
        <f t="shared" si="9"/>
        <v>0</v>
      </c>
      <c r="J186" s="45"/>
      <c r="K186" s="107">
        <f t="shared" si="10"/>
        <v>0</v>
      </c>
      <c r="L186" s="112">
        <f t="shared" si="11"/>
        <v>0</v>
      </c>
    </row>
    <row r="187" spans="1:13" x14ac:dyDescent="0.3">
      <c r="A187" s="59">
        <v>54</v>
      </c>
      <c r="B187" s="66" t="s">
        <v>108</v>
      </c>
      <c r="C187" s="32" t="s">
        <v>57</v>
      </c>
      <c r="D187" s="26"/>
      <c r="E187" s="45">
        <v>110</v>
      </c>
      <c r="F187" s="45"/>
      <c r="G187" s="107">
        <f t="shared" si="8"/>
        <v>0</v>
      </c>
      <c r="H187" s="45"/>
      <c r="I187" s="107">
        <f t="shared" si="9"/>
        <v>0</v>
      </c>
      <c r="J187" s="45"/>
      <c r="K187" s="107">
        <f t="shared" si="10"/>
        <v>0</v>
      </c>
      <c r="L187" s="112">
        <f t="shared" si="11"/>
        <v>0</v>
      </c>
    </row>
    <row r="188" spans="1:13" x14ac:dyDescent="0.3">
      <c r="A188" s="59">
        <v>55</v>
      </c>
      <c r="B188" s="66" t="s">
        <v>109</v>
      </c>
      <c r="C188" s="32" t="s">
        <v>57</v>
      </c>
      <c r="D188" s="67"/>
      <c r="E188" s="45">
        <v>40</v>
      </c>
      <c r="F188" s="45"/>
      <c r="G188" s="107">
        <f t="shared" si="8"/>
        <v>0</v>
      </c>
      <c r="H188" s="45"/>
      <c r="I188" s="107">
        <f t="shared" si="9"/>
        <v>0</v>
      </c>
      <c r="J188" s="45"/>
      <c r="K188" s="107">
        <f t="shared" si="10"/>
        <v>0</v>
      </c>
      <c r="L188" s="112">
        <f t="shared" si="11"/>
        <v>0</v>
      </c>
    </row>
    <row r="189" spans="1:13" x14ac:dyDescent="0.3">
      <c r="A189" s="59">
        <v>56</v>
      </c>
      <c r="B189" s="42" t="s">
        <v>98</v>
      </c>
      <c r="C189" s="17" t="s">
        <v>9</v>
      </c>
      <c r="D189" s="73"/>
      <c r="E189" s="19">
        <f>(G180+G181+G182+G183+G185+G186)*0.01</f>
        <v>0</v>
      </c>
      <c r="F189" s="19"/>
      <c r="G189" s="107">
        <f t="shared" si="8"/>
        <v>0</v>
      </c>
      <c r="H189" s="19"/>
      <c r="I189" s="107">
        <f t="shared" si="9"/>
        <v>0</v>
      </c>
      <c r="J189" s="19"/>
      <c r="K189" s="107">
        <f t="shared" si="10"/>
        <v>0</v>
      </c>
      <c r="L189" s="112">
        <f t="shared" si="11"/>
        <v>0</v>
      </c>
    </row>
    <row r="190" spans="1:13" s="23" customFormat="1" x14ac:dyDescent="0.3">
      <c r="A190" s="61"/>
      <c r="B190" s="65" t="s">
        <v>97</v>
      </c>
      <c r="C190" s="25"/>
      <c r="D190" s="10"/>
      <c r="E190" s="10"/>
      <c r="F190" s="10"/>
      <c r="G190" s="107">
        <f t="shared" si="8"/>
        <v>0</v>
      </c>
      <c r="H190" s="10"/>
      <c r="I190" s="107">
        <f t="shared" si="9"/>
        <v>0</v>
      </c>
      <c r="J190" s="10"/>
      <c r="K190" s="107">
        <f t="shared" si="10"/>
        <v>0</v>
      </c>
      <c r="L190" s="112">
        <f t="shared" si="11"/>
        <v>0</v>
      </c>
    </row>
    <row r="191" spans="1:13" x14ac:dyDescent="0.3">
      <c r="A191" s="59">
        <v>57</v>
      </c>
      <c r="B191" s="36" t="s">
        <v>120</v>
      </c>
      <c r="C191" s="119" t="s">
        <v>57</v>
      </c>
      <c r="D191" s="119"/>
      <c r="E191" s="19">
        <v>4</v>
      </c>
      <c r="F191" s="19"/>
      <c r="G191" s="107">
        <f t="shared" si="8"/>
        <v>0</v>
      </c>
      <c r="H191" s="19"/>
      <c r="I191" s="107">
        <f t="shared" si="9"/>
        <v>0</v>
      </c>
      <c r="J191" s="19"/>
      <c r="K191" s="107">
        <f t="shared" si="10"/>
        <v>0</v>
      </c>
      <c r="L191" s="114">
        <f t="shared" si="11"/>
        <v>0</v>
      </c>
      <c r="M191" s="127"/>
    </row>
    <row r="192" spans="1:13" x14ac:dyDescent="0.3">
      <c r="A192" s="59">
        <v>58</v>
      </c>
      <c r="B192" s="36" t="s">
        <v>128</v>
      </c>
      <c r="C192" s="119" t="s">
        <v>20</v>
      </c>
      <c r="D192" s="119"/>
      <c r="E192" s="19">
        <v>1</v>
      </c>
      <c r="F192" s="19"/>
      <c r="G192" s="107">
        <f t="shared" si="8"/>
        <v>0</v>
      </c>
      <c r="H192" s="19"/>
      <c r="I192" s="107">
        <f t="shared" si="9"/>
        <v>0</v>
      </c>
      <c r="J192" s="19"/>
      <c r="K192" s="107">
        <f t="shared" si="10"/>
        <v>0</v>
      </c>
      <c r="L192" s="114">
        <f t="shared" si="11"/>
        <v>0</v>
      </c>
    </row>
    <row r="193" spans="1:12" x14ac:dyDescent="0.3">
      <c r="A193" s="59">
        <v>59</v>
      </c>
      <c r="B193" s="36" t="s">
        <v>67</v>
      </c>
      <c r="C193" s="119" t="s">
        <v>104</v>
      </c>
      <c r="D193" s="119"/>
      <c r="E193" s="19">
        <v>10</v>
      </c>
      <c r="F193" s="19"/>
      <c r="G193" s="107">
        <f t="shared" si="8"/>
        <v>0</v>
      </c>
      <c r="H193" s="19"/>
      <c r="I193" s="107">
        <f t="shared" si="9"/>
        <v>0</v>
      </c>
      <c r="J193" s="19"/>
      <c r="K193" s="107">
        <f t="shared" si="10"/>
        <v>0</v>
      </c>
      <c r="L193" s="114">
        <f t="shared" si="11"/>
        <v>0</v>
      </c>
    </row>
    <row r="194" spans="1:12" ht="27.6" x14ac:dyDescent="0.3">
      <c r="A194" s="59">
        <v>60</v>
      </c>
      <c r="B194" s="24" t="s">
        <v>178</v>
      </c>
      <c r="C194" s="29" t="s">
        <v>26</v>
      </c>
      <c r="D194" s="119"/>
      <c r="E194" s="28">
        <v>2</v>
      </c>
      <c r="F194" s="28"/>
      <c r="G194" s="107">
        <f>F194*E194</f>
        <v>0</v>
      </c>
      <c r="H194" s="28"/>
      <c r="I194" s="107">
        <f t="shared" si="9"/>
        <v>0</v>
      </c>
      <c r="J194" s="28"/>
      <c r="K194" s="107">
        <f t="shared" si="10"/>
        <v>0</v>
      </c>
      <c r="L194" s="114">
        <f t="shared" si="11"/>
        <v>0</v>
      </c>
    </row>
    <row r="195" spans="1:12" ht="27.6" x14ac:dyDescent="0.3">
      <c r="A195" s="59"/>
      <c r="B195" s="24" t="s">
        <v>179</v>
      </c>
      <c r="C195" s="29" t="s">
        <v>26</v>
      </c>
      <c r="D195" s="119"/>
      <c r="E195" s="28">
        <v>2</v>
      </c>
      <c r="F195" s="28"/>
      <c r="G195" s="107">
        <f>F195*E195/2</f>
        <v>0</v>
      </c>
      <c r="H195" s="28"/>
      <c r="I195" s="107">
        <f t="shared" ref="I195" si="12">H195*E195</f>
        <v>0</v>
      </c>
      <c r="J195" s="28"/>
      <c r="K195" s="107">
        <f t="shared" ref="K195" si="13">J195*E195</f>
        <v>0</v>
      </c>
      <c r="L195" s="114">
        <f t="shared" ref="L195" si="14">K195+I195+G195</f>
        <v>0</v>
      </c>
    </row>
    <row r="196" spans="1:12" ht="27.6" x14ac:dyDescent="0.3">
      <c r="A196" s="59">
        <v>61</v>
      </c>
      <c r="B196" s="24" t="s">
        <v>171</v>
      </c>
      <c r="C196" s="29" t="s">
        <v>26</v>
      </c>
      <c r="D196" s="119"/>
      <c r="E196" s="28">
        <v>4</v>
      </c>
      <c r="F196" s="28"/>
      <c r="G196" s="107">
        <f t="shared" si="8"/>
        <v>0</v>
      </c>
      <c r="H196" s="28"/>
      <c r="I196" s="107">
        <f t="shared" si="9"/>
        <v>0</v>
      </c>
      <c r="J196" s="28"/>
      <c r="K196" s="107">
        <f t="shared" si="10"/>
        <v>0</v>
      </c>
      <c r="L196" s="114">
        <f t="shared" si="11"/>
        <v>0</v>
      </c>
    </row>
    <row r="197" spans="1:12" x14ac:dyDescent="0.3">
      <c r="A197" s="59">
        <v>62</v>
      </c>
      <c r="B197" s="36" t="s">
        <v>166</v>
      </c>
      <c r="C197" s="119" t="s">
        <v>20</v>
      </c>
      <c r="D197" s="119"/>
      <c r="E197" s="19">
        <v>2</v>
      </c>
      <c r="F197" s="19"/>
      <c r="G197" s="107">
        <f t="shared" si="8"/>
        <v>0</v>
      </c>
      <c r="H197" s="19"/>
      <c r="I197" s="107">
        <f t="shared" si="9"/>
        <v>0</v>
      </c>
      <c r="J197" s="19"/>
      <c r="K197" s="107">
        <f t="shared" si="10"/>
        <v>0</v>
      </c>
      <c r="L197" s="114">
        <f t="shared" si="11"/>
        <v>0</v>
      </c>
    </row>
    <row r="198" spans="1:12" x14ac:dyDescent="0.3">
      <c r="A198" s="59">
        <v>63</v>
      </c>
      <c r="B198" s="36" t="s">
        <v>165</v>
      </c>
      <c r="C198" s="119" t="s">
        <v>20</v>
      </c>
      <c r="D198" s="119"/>
      <c r="E198" s="19">
        <v>6</v>
      </c>
      <c r="F198" s="19"/>
      <c r="G198" s="107">
        <f t="shared" si="8"/>
        <v>0</v>
      </c>
      <c r="H198" s="19"/>
      <c r="I198" s="107">
        <f t="shared" si="9"/>
        <v>0</v>
      </c>
      <c r="J198" s="19"/>
      <c r="K198" s="107">
        <f t="shared" si="10"/>
        <v>0</v>
      </c>
      <c r="L198" s="114">
        <f t="shared" si="11"/>
        <v>0</v>
      </c>
    </row>
    <row r="199" spans="1:12" x14ac:dyDescent="0.3">
      <c r="A199" s="59">
        <v>64</v>
      </c>
      <c r="B199" s="36" t="s">
        <v>164</v>
      </c>
      <c r="C199" s="119" t="s">
        <v>20</v>
      </c>
      <c r="D199" s="119"/>
      <c r="E199" s="19">
        <v>4</v>
      </c>
      <c r="F199" s="19"/>
      <c r="G199" s="107">
        <f t="shared" si="8"/>
        <v>0</v>
      </c>
      <c r="H199" s="19"/>
      <c r="I199" s="107">
        <f t="shared" si="9"/>
        <v>0</v>
      </c>
      <c r="J199" s="19"/>
      <c r="K199" s="107">
        <f t="shared" si="10"/>
        <v>0</v>
      </c>
      <c r="L199" s="114">
        <f t="shared" si="11"/>
        <v>0</v>
      </c>
    </row>
    <row r="200" spans="1:12" x14ac:dyDescent="0.3">
      <c r="A200" s="59">
        <v>65</v>
      </c>
      <c r="B200" s="24" t="s">
        <v>143</v>
      </c>
      <c r="C200" s="119" t="s">
        <v>9</v>
      </c>
      <c r="D200" s="119"/>
      <c r="E200" s="19">
        <f>(G194+G196+G197+G198+G199)*0.05/4</f>
        <v>0</v>
      </c>
      <c r="F200" s="19"/>
      <c r="G200" s="107">
        <f t="shared" si="8"/>
        <v>0</v>
      </c>
      <c r="H200" s="19"/>
      <c r="I200" s="107">
        <f t="shared" si="9"/>
        <v>0</v>
      </c>
      <c r="J200" s="19"/>
      <c r="K200" s="107">
        <f t="shared" si="10"/>
        <v>0</v>
      </c>
      <c r="L200" s="114">
        <f t="shared" si="11"/>
        <v>0</v>
      </c>
    </row>
    <row r="201" spans="1:12" x14ac:dyDescent="0.3">
      <c r="A201" s="31"/>
      <c r="B201" s="4" t="s">
        <v>6</v>
      </c>
      <c r="C201" s="4"/>
      <c r="D201" s="4"/>
      <c r="E201" s="31"/>
      <c r="F201" s="31"/>
      <c r="G201" s="69">
        <f>SUM(G10:G200)</f>
        <v>0</v>
      </c>
      <c r="H201" s="69"/>
      <c r="I201" s="69">
        <f>SUM(I10:I200)</f>
        <v>0</v>
      </c>
      <c r="J201" s="69"/>
      <c r="K201" s="69">
        <f>SUM(K10:K200)</f>
        <v>0</v>
      </c>
      <c r="L201" s="113">
        <f>SUM(L10:L200)</f>
        <v>0</v>
      </c>
    </row>
    <row r="202" spans="1:12" x14ac:dyDescent="0.3">
      <c r="A202" s="29"/>
      <c r="B202" s="5" t="s">
        <v>11</v>
      </c>
      <c r="C202" s="21">
        <v>0</v>
      </c>
      <c r="D202" s="21"/>
      <c r="E202" s="30"/>
      <c r="F202" s="6"/>
      <c r="G202" s="12"/>
      <c r="H202" s="12"/>
      <c r="I202" s="12"/>
      <c r="J202" s="12"/>
      <c r="K202" s="12"/>
      <c r="L202" s="114">
        <f>G201*C202</f>
        <v>0</v>
      </c>
    </row>
    <row r="203" spans="1:12" x14ac:dyDescent="0.3">
      <c r="A203" s="29"/>
      <c r="B203" s="7" t="s">
        <v>6</v>
      </c>
      <c r="C203" s="6"/>
      <c r="D203" s="6"/>
      <c r="E203" s="30"/>
      <c r="F203" s="6"/>
      <c r="G203" s="12"/>
      <c r="H203" s="12"/>
      <c r="I203" s="12"/>
      <c r="J203" s="12"/>
      <c r="K203" s="12"/>
      <c r="L203" s="114">
        <f>L202+L201</f>
        <v>0</v>
      </c>
    </row>
    <row r="204" spans="1:12" x14ac:dyDescent="0.3">
      <c r="A204" s="29"/>
      <c r="B204" s="5" t="s">
        <v>12</v>
      </c>
      <c r="C204" s="21">
        <v>0</v>
      </c>
      <c r="D204" s="21"/>
      <c r="E204" s="30"/>
      <c r="F204" s="6"/>
      <c r="G204" s="12"/>
      <c r="H204" s="12"/>
      <c r="I204" s="12"/>
      <c r="J204" s="12"/>
      <c r="K204" s="12"/>
      <c r="L204" s="114">
        <f>L203*C204</f>
        <v>0</v>
      </c>
    </row>
    <row r="205" spans="1:12" x14ac:dyDescent="0.3">
      <c r="A205" s="29"/>
      <c r="B205" s="7" t="s">
        <v>6</v>
      </c>
      <c r="C205" s="6"/>
      <c r="D205" s="6"/>
      <c r="E205" s="30"/>
      <c r="F205" s="6"/>
      <c r="G205" s="12"/>
      <c r="H205" s="12"/>
      <c r="I205" s="12"/>
      <c r="J205" s="12"/>
      <c r="K205" s="12"/>
      <c r="L205" s="114">
        <f>SUM(L203:L204)</f>
        <v>0</v>
      </c>
    </row>
    <row r="206" spans="1:12" x14ac:dyDescent="0.3">
      <c r="A206" s="29"/>
      <c r="B206" s="5" t="s">
        <v>13</v>
      </c>
      <c r="C206" s="21">
        <v>0</v>
      </c>
      <c r="D206" s="21"/>
      <c r="E206" s="30"/>
      <c r="F206" s="6"/>
      <c r="G206" s="12"/>
      <c r="H206" s="12"/>
      <c r="I206" s="12"/>
      <c r="J206" s="12"/>
      <c r="K206" s="12"/>
      <c r="L206" s="114">
        <f>L205*C206</f>
        <v>0</v>
      </c>
    </row>
    <row r="207" spans="1:12" x14ac:dyDescent="0.3">
      <c r="A207" s="29"/>
      <c r="B207" s="7" t="s">
        <v>6</v>
      </c>
      <c r="C207" s="6"/>
      <c r="D207" s="6"/>
      <c r="E207" s="30"/>
      <c r="F207" s="6"/>
      <c r="G207" s="12"/>
      <c r="H207" s="12"/>
      <c r="I207" s="12"/>
      <c r="J207" s="12"/>
      <c r="K207" s="12"/>
      <c r="L207" s="114">
        <f>SUM(L205:L206)</f>
        <v>0</v>
      </c>
    </row>
    <row r="208" spans="1:12" x14ac:dyDescent="0.3">
      <c r="A208" s="29"/>
      <c r="B208" s="5" t="s">
        <v>16</v>
      </c>
      <c r="C208" s="21">
        <v>0</v>
      </c>
      <c r="D208" s="21"/>
      <c r="E208" s="30"/>
      <c r="F208" s="6"/>
      <c r="G208" s="12"/>
      <c r="H208" s="12"/>
      <c r="I208" s="12"/>
      <c r="J208" s="12"/>
      <c r="K208" s="12"/>
      <c r="L208" s="114">
        <f>L207*C208</f>
        <v>0</v>
      </c>
    </row>
    <row r="209" spans="1:13" x14ac:dyDescent="0.3">
      <c r="A209" s="29"/>
      <c r="B209" s="5" t="s">
        <v>19</v>
      </c>
      <c r="C209" s="21">
        <v>0.02</v>
      </c>
      <c r="D209" s="21"/>
      <c r="E209" s="30"/>
      <c r="F209" s="6"/>
      <c r="G209" s="12"/>
      <c r="H209" s="12"/>
      <c r="I209" s="12"/>
      <c r="J209" s="12"/>
      <c r="K209" s="12"/>
      <c r="L209" s="114">
        <f>I201*C209</f>
        <v>0</v>
      </c>
    </row>
    <row r="210" spans="1:13" x14ac:dyDescent="0.3">
      <c r="A210" s="29"/>
      <c r="B210" s="7" t="s">
        <v>6</v>
      </c>
      <c r="C210" s="6"/>
      <c r="D210" s="6"/>
      <c r="E210" s="30"/>
      <c r="F210" s="6"/>
      <c r="G210" s="12"/>
      <c r="H210" s="12"/>
      <c r="I210" s="12"/>
      <c r="J210" s="12"/>
      <c r="K210" s="12"/>
      <c r="L210" s="114">
        <f>L209+L208+L207</f>
        <v>0</v>
      </c>
    </row>
    <row r="211" spans="1:13" x14ac:dyDescent="0.3">
      <c r="A211" s="29"/>
      <c r="B211" s="2" t="s">
        <v>14</v>
      </c>
      <c r="C211" s="21">
        <v>0.18</v>
      </c>
      <c r="D211" s="21"/>
      <c r="E211" s="30"/>
      <c r="F211" s="6"/>
      <c r="G211" s="12"/>
      <c r="H211" s="12"/>
      <c r="I211" s="12"/>
      <c r="J211" s="12"/>
      <c r="K211" s="12"/>
      <c r="L211" s="114">
        <f>L210*C211</f>
        <v>0</v>
      </c>
    </row>
    <row r="212" spans="1:13" s="23" customFormat="1" ht="20.100000000000001" customHeight="1" x14ac:dyDescent="0.3">
      <c r="A212" s="115"/>
      <c r="B212" s="118" t="s">
        <v>15</v>
      </c>
      <c r="C212" s="115"/>
      <c r="D212" s="115"/>
      <c r="E212" s="115"/>
      <c r="F212" s="115"/>
      <c r="G212" s="116"/>
      <c r="H212" s="116"/>
      <c r="I212" s="116"/>
      <c r="J212" s="116"/>
      <c r="K212" s="116"/>
      <c r="L212" s="117">
        <f>L211+L210</f>
        <v>0</v>
      </c>
      <c r="M212" s="127"/>
    </row>
    <row r="214" spans="1:13" ht="18" x14ac:dyDescent="0.35">
      <c r="B214" s="165" t="s">
        <v>180</v>
      </c>
      <c r="C214" s="166"/>
      <c r="D214" s="167"/>
      <c r="E214" s="167"/>
      <c r="F214" s="168"/>
    </row>
  </sheetData>
  <mergeCells count="39">
    <mergeCell ref="C214:F214"/>
    <mergeCell ref="A158:A165"/>
    <mergeCell ref="A122:A126"/>
    <mergeCell ref="A127:A131"/>
    <mergeCell ref="A132:A136"/>
    <mergeCell ref="A91:A96"/>
    <mergeCell ref="A98:A103"/>
    <mergeCell ref="A105:A115"/>
    <mergeCell ref="A117:A121"/>
    <mergeCell ref="A137:A146"/>
    <mergeCell ref="A147:A151"/>
    <mergeCell ref="A152:A156"/>
    <mergeCell ref="L6:L7"/>
    <mergeCell ref="A27:A32"/>
    <mergeCell ref="A78:A84"/>
    <mergeCell ref="A85:A90"/>
    <mergeCell ref="A57:A62"/>
    <mergeCell ref="A50:A56"/>
    <mergeCell ref="A63:A68"/>
    <mergeCell ref="A69:A76"/>
    <mergeCell ref="A33:A40"/>
    <mergeCell ref="A41:A48"/>
    <mergeCell ref="A5:F5"/>
    <mergeCell ref="G5:I5"/>
    <mergeCell ref="J5:K5"/>
    <mergeCell ref="A6:A7"/>
    <mergeCell ref="B6:B7"/>
    <mergeCell ref="C6:C7"/>
    <mergeCell ref="D6:D7"/>
    <mergeCell ref="E6:E7"/>
    <mergeCell ref="F6:G6"/>
    <mergeCell ref="H6:I6"/>
    <mergeCell ref="J6:K6"/>
    <mergeCell ref="A1:J1"/>
    <mergeCell ref="K1:L1"/>
    <mergeCell ref="B2:L2"/>
    <mergeCell ref="B3:L3"/>
    <mergeCell ref="A4:B4"/>
    <mergeCell ref="C4:F4"/>
  </mergeCells>
  <pageMargins left="0.7" right="0.7" top="0.75" bottom="0.75" header="0.3" footer="0.3"/>
  <pageSetup orientation="portrait" horizontalDpi="0" verticalDpi="0" r:id="rId1"/>
  <ignoredErrors>
    <ignoredError sqref="L205:L207 G1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ქუთაისი ტრენინგები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2024-06-12T13:59:53Z</dcterms:modified>
</cp:coreProperties>
</file>