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 1" sheetId="1" r:id="rId1"/>
  </sheets>
  <definedNames>
    <definedName name="_xlnm.Print_Titles" localSheetId="0">'sheet 1'!$7:$7</definedName>
  </definedNames>
  <calcPr calcId="162913"/>
</workbook>
</file>

<file path=xl/calcChain.xml><?xml version="1.0" encoding="utf-8"?>
<calcChain xmlns="http://schemas.openxmlformats.org/spreadsheetml/2006/main">
  <c r="F76" i="1" l="1"/>
  <c r="F77" i="1" s="1"/>
  <c r="F74" i="1"/>
  <c r="F69" i="1" l="1"/>
  <c r="F29" i="1"/>
  <c r="F71" i="1" l="1"/>
  <c r="F54" i="1"/>
  <c r="F51" i="1"/>
  <c r="F35" i="1"/>
  <c r="F33" i="1"/>
  <c r="F36" i="1" l="1"/>
  <c r="F34" i="1"/>
  <c r="F31" i="1"/>
  <c r="F48" i="1"/>
  <c r="F16" i="1"/>
  <c r="F32" i="1" l="1"/>
  <c r="F12" i="1"/>
  <c r="F10" i="1"/>
  <c r="F14" i="1" l="1"/>
  <c r="F15" i="1"/>
  <c r="F75" i="1" s="1"/>
  <c r="F78" i="1" s="1"/>
  <c r="F17" i="1"/>
  <c r="F22" i="1"/>
  <c r="F23" i="1"/>
  <c r="F81" i="1" l="1"/>
  <c r="F80" i="1"/>
  <c r="F79" i="1"/>
  <c r="F40" i="1"/>
  <c r="F11" i="1"/>
  <c r="F49" i="1" l="1"/>
  <c r="F55" i="1"/>
  <c r="F53" i="1"/>
  <c r="F30" i="1"/>
  <c r="F24" i="1"/>
  <c r="F37" i="1" l="1"/>
  <c r="F25" i="1"/>
  <c r="F26" i="1"/>
  <c r="F41" i="1"/>
  <c r="F42" i="1"/>
  <c r="F43" i="1"/>
  <c r="F52" i="1"/>
  <c r="F38" i="1" l="1"/>
  <c r="F18" i="1" l="1"/>
  <c r="F44" i="1" l="1"/>
  <c r="F19" i="1"/>
  <c r="F27" i="1"/>
  <c r="F9" i="1"/>
  <c r="F45" i="1"/>
  <c r="F46" i="1"/>
  <c r="F47" i="1"/>
  <c r="F28" i="1" l="1"/>
  <c r="F20" i="1"/>
  <c r="F21" i="1"/>
</calcChain>
</file>

<file path=xl/sharedStrings.xml><?xml version="1.0" encoding="utf-8"?>
<sst xmlns="http://schemas.openxmlformats.org/spreadsheetml/2006/main" count="196" uniqueCount="122">
  <si>
    <t>ხ ა რ ჯ თ ა ღ რ ი ც ვ ხ ვ ა</t>
  </si>
  <si>
    <t>##</t>
  </si>
  <si>
    <t>დასაბუთება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</si>
  <si>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</si>
  <si>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</si>
  <si>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</si>
  <si>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</si>
  <si>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</si>
  <si>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</si>
  <si>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სულ დანახარჯები</t>
  </si>
  <si>
    <t>ერთეულის</t>
  </si>
  <si>
    <t>სულ</t>
  </si>
  <si>
    <t>სულ ხარჯთაღრიცხვით</t>
  </si>
  <si>
    <t>ს უ ლ     დანახარჯები</t>
  </si>
  <si>
    <t xml:space="preserve">ზედნადები ხარჯები  </t>
  </si>
  <si>
    <t xml:space="preserve">გეგმიური დაგროვება  </t>
  </si>
  <si>
    <t xml:space="preserve">დღგ </t>
  </si>
  <si>
    <t>kvm</t>
  </si>
  <si>
    <t>kbm</t>
  </si>
  <si>
    <t>c</t>
  </si>
  <si>
    <t>g/m</t>
  </si>
  <si>
    <t>4,1,161</t>
  </si>
  <si>
    <t>tn</t>
  </si>
  <si>
    <t>4,1,189</t>
  </si>
  <si>
    <t>qviSa</t>
  </si>
  <si>
    <t>cementi</t>
  </si>
  <si>
    <t>kg</t>
  </si>
  <si>
    <t>zumfara</t>
  </si>
  <si>
    <t>4,3,41</t>
  </si>
  <si>
    <t>4,3,69</t>
  </si>
  <si>
    <r>
      <t xml:space="preserve">plastikatis Sekiduli Weri, ujangav spec profilze            b=20-25sm                                </t>
    </r>
    <r>
      <rPr>
        <b/>
        <sz val="12"/>
        <color theme="1"/>
        <rFont val="AcadNusx"/>
      </rPr>
      <t/>
    </r>
  </si>
  <si>
    <t>q.borjomSi rusTavelis quCaze musikaluri skolis Senobis reabilitaciis samuSaoebi</t>
  </si>
  <si>
    <t>I</t>
  </si>
  <si>
    <t>demontaJis samuSaoebi</t>
  </si>
  <si>
    <t>xis dazianebuli fanjrisa da karenbis blokebis demontaJi da gatana</t>
  </si>
  <si>
    <t>I sartulis tixrebis demontaji da gatana</t>
  </si>
  <si>
    <t xml:space="preserve">linoleumis iatakis demontaJi da gatana </t>
  </si>
  <si>
    <t xml:space="preserve">koridorebSi kedlis mosapirketebeli xis farebis demontaJi da gatana </t>
  </si>
  <si>
    <t>II</t>
  </si>
  <si>
    <t>Senobis Sida keTiilmowyobis, mosapirkeTebeli samuSaoebi</t>
  </si>
  <si>
    <t>metaloplastmasis fanjris rafebis mowyoba</t>
  </si>
  <si>
    <t>fanjrisa da karebis Riobebis ferdoebis ("atkosebis") lesva cementis xsnariT</t>
  </si>
  <si>
    <t>cementis xsnari  m-75</t>
  </si>
  <si>
    <t xml:space="preserve">cementi   </t>
  </si>
  <si>
    <t>laminirebuli iatakis mowyoba</t>
  </si>
  <si>
    <t>5,1,78</t>
  </si>
  <si>
    <t xml:space="preserve">laminirebuli iatakis fari </t>
  </si>
  <si>
    <r>
      <t xml:space="preserve">laminirebuli plintusis mowyoba </t>
    </r>
    <r>
      <rPr>
        <sz val="12"/>
        <color theme="1"/>
        <rFont val="Calibri"/>
        <family val="2"/>
        <charset val="204"/>
        <scheme val="minor"/>
      </rPr>
      <t>h</t>
    </r>
    <r>
      <rPr>
        <sz val="12"/>
        <color theme="1"/>
        <rFont val="AcadNusx"/>
      </rPr>
      <t xml:space="preserve">=4-5 sm, sisqiT 2,5mm    </t>
    </r>
  </si>
  <si>
    <t>5,1,82</t>
  </si>
  <si>
    <r>
      <t xml:space="preserve">laminirebuli plintusi
 </t>
    </r>
    <r>
      <rPr>
        <sz val="12"/>
        <color theme="1"/>
        <rFont val="Calibri"/>
        <family val="2"/>
        <charset val="204"/>
        <scheme val="minor"/>
      </rPr>
      <t>h</t>
    </r>
    <r>
      <rPr>
        <sz val="12"/>
        <color theme="1"/>
        <rFont val="AcadNusx"/>
      </rPr>
      <t>=4-5 sm, sisqiT 2,5mm</t>
    </r>
  </si>
  <si>
    <t>4,1,289</t>
  </si>
  <si>
    <t>4,2,119</t>
  </si>
  <si>
    <t>webocementi yinvagamZle</t>
  </si>
  <si>
    <r>
      <t xml:space="preserve">plastikatis Sekiduli Weris mowyoba ujangav spec profilze </t>
    </r>
    <r>
      <rPr>
        <sz val="12"/>
        <color theme="1"/>
        <rFont val="Calibri"/>
        <family val="2"/>
        <charset val="204"/>
        <scheme val="minor"/>
      </rPr>
      <t>b</t>
    </r>
    <r>
      <rPr>
        <sz val="12"/>
        <color theme="1"/>
        <rFont val="AcadNusx"/>
      </rPr>
      <t xml:space="preserve">=20-25sm                                         </t>
    </r>
    <r>
      <rPr>
        <b/>
        <sz val="12"/>
        <color theme="1"/>
        <rFont val="AcadNusx"/>
      </rPr>
      <t/>
    </r>
  </si>
  <si>
    <r>
      <rPr>
        <sz val="12"/>
        <color theme="1"/>
        <rFont val="Arial"/>
        <family val="2"/>
        <charset val="204"/>
      </rPr>
      <t>WC</t>
    </r>
    <r>
      <rPr>
        <sz val="12"/>
        <color theme="1"/>
        <rFont val="AcadNusx"/>
      </rPr>
      <t xml:space="preserve"> mopirketeba kafelisa da metlaxis filiT</t>
    </r>
  </si>
  <si>
    <t>kibis safexurebis mopirkeTeba laminirebuli iatakis fariT</t>
  </si>
  <si>
    <t>4,2,80</t>
  </si>
  <si>
    <t xml:space="preserve">fiTxi </t>
  </si>
  <si>
    <t>4,2,36-38</t>
  </si>
  <si>
    <t>emulsiuri saRebavi</t>
  </si>
  <si>
    <t>fiTxi</t>
  </si>
  <si>
    <t>kibis ujredis Weris restavracia gasufTaveba SeRebva spec xis saRebaviT</t>
  </si>
  <si>
    <t>Senobis I da II sarTulebis Sida kedlebis damuSaveba da emulsiuri SeRebva</t>
  </si>
  <si>
    <t>Senobis I da II sarTulebis Weris damuSaveba da emulsiuri SeRebva</t>
  </si>
  <si>
    <t xml:space="preserve">qafplastis Weris karnizis mowyoba             </t>
  </si>
  <si>
    <t>4,3,22</t>
  </si>
  <si>
    <r>
      <t xml:space="preserve">qafplastis Weris karnizi                  </t>
    </r>
    <r>
      <rPr>
        <sz val="12"/>
        <color theme="1"/>
        <rFont val="Calibri"/>
        <family val="2"/>
        <charset val="204"/>
        <scheme val="minor"/>
      </rPr>
      <t>h</t>
    </r>
    <r>
      <rPr>
        <sz val="12"/>
        <color theme="1"/>
        <rFont val="AcadNusx"/>
      </rPr>
      <t xml:space="preserve">=5-7sm     </t>
    </r>
  </si>
  <si>
    <t>santeqnikuri mowyobilobebis montaJi</t>
  </si>
  <si>
    <t>6,1,17</t>
  </si>
  <si>
    <t>6,1,14</t>
  </si>
  <si>
    <t>xelsabani</t>
  </si>
  <si>
    <t>6,1,31-33</t>
  </si>
  <si>
    <t>wylis Semrevi</t>
  </si>
  <si>
    <t>6,1,29</t>
  </si>
  <si>
    <t>trapi d-100 pl</t>
  </si>
  <si>
    <t>2,5,5,1</t>
  </si>
  <si>
    <t>pl mili d-20</t>
  </si>
  <si>
    <t>2,5,84</t>
  </si>
  <si>
    <t>pl mili d-50X3,2</t>
  </si>
  <si>
    <t>2,5,58</t>
  </si>
  <si>
    <t>pl mili d-100</t>
  </si>
  <si>
    <t>fitingebi da fasonuri nawilebi</t>
  </si>
  <si>
    <t>lari</t>
  </si>
  <si>
    <t>Turquli "CaSka"</t>
  </si>
  <si>
    <t>el montaJis samuSaoebi</t>
  </si>
  <si>
    <t>el sadeni 2X2,5 sp                    (kedelSi montaJiT)</t>
  </si>
  <si>
    <t>CamrTvel-gamomrTveli</t>
  </si>
  <si>
    <t>Stefseli</t>
  </si>
  <si>
    <t>gamanawilebeli kolofi</t>
  </si>
  <si>
    <t>7,1,72</t>
  </si>
  <si>
    <t>mdf-is karebis blokebis montaJi</t>
  </si>
  <si>
    <t>8,3,8</t>
  </si>
  <si>
    <t>8,3,4</t>
  </si>
  <si>
    <t>8,3,7</t>
  </si>
  <si>
    <t>cementis xsnari m-75</t>
  </si>
  <si>
    <t>sila</t>
  </si>
  <si>
    <r>
      <t xml:space="preserve">Senobis Sida kedlebis lesvis aRdgena cementis xsnariT   10%                     </t>
    </r>
    <r>
      <rPr>
        <sz val="12"/>
        <color rgb="FFFF0000"/>
        <rFont val="AcadNusx"/>
      </rPr>
      <t/>
    </r>
  </si>
  <si>
    <t>kibis xis moajirebis restavracia gasufTaveba, galaqva maRalxarisxiani xis laqiT</t>
  </si>
  <si>
    <t xml:space="preserve">laqi xis, maRalxarisxiani </t>
  </si>
  <si>
    <t>4,2,12</t>
  </si>
  <si>
    <t>Sesasvlel koridorSi, foiesa da darbazSi "amstrongis" Sekiduli Weris mowyoba</t>
  </si>
  <si>
    <t>8,1,11</t>
  </si>
  <si>
    <t>amstrongis fila perforirebuli "akustika"  600X600X10</t>
  </si>
  <si>
    <t>Sekiduli Weris sanaTi 600X600</t>
  </si>
  <si>
    <r>
      <t xml:space="preserve">Sekiduli Weris sanaTebis montaJi  127c                   (m.S. 7c </t>
    </r>
    <r>
      <rPr>
        <sz val="12"/>
        <rFont val="Calibri"/>
        <family val="2"/>
        <charset val="204"/>
        <scheme val="minor"/>
      </rPr>
      <t xml:space="preserve">WC </t>
    </r>
    <r>
      <rPr>
        <sz val="12"/>
        <rFont val="AcadNusx"/>
      </rPr>
      <t>blokSi)</t>
    </r>
  </si>
  <si>
    <t xml:space="preserve">kafelis, metlaxis fila                </t>
  </si>
  <si>
    <t>fasadis reabilitaciis samuSaoebi</t>
  </si>
  <si>
    <t>inventaruli xaraCos mowyob daSla da gadaadgilebaa (vert farTi)</t>
  </si>
  <si>
    <t xml:space="preserve">Senobis fasadis gasufTaveba qviSis Wavluri meToduiT _ fasadis aguri wyobis zolebisa da qvis wyobis kedlebis gasufTaveba saRebavisagan pirvandeli saxis dabrunebis mizniT,   </t>
  </si>
  <si>
    <r>
      <t>laqi qvis maralxarisxiani gare samuSaoebis (</t>
    </r>
    <r>
      <rPr>
        <sz val="12"/>
        <rFont val="Calibri"/>
        <family val="2"/>
        <charset val="204"/>
        <scheme val="minor"/>
      </rPr>
      <t>MARSHAL SET</t>
    </r>
    <r>
      <rPr>
        <sz val="12"/>
        <rFont val="AcadNusx"/>
      </rPr>
      <t>)</t>
    </r>
  </si>
  <si>
    <t>4,2,9</t>
  </si>
  <si>
    <t>Senobis fasadis nawilis (agurisa da qvis zedapirebis garda) damuSaveba da SeRebva gare samuSaoebis fasadis saRebaviT</t>
  </si>
  <si>
    <t xml:space="preserve">zumfara </t>
  </si>
  <si>
    <t>kkvm</t>
  </si>
  <si>
    <t>fiTxi fasadis</t>
  </si>
  <si>
    <t>4,3,39</t>
  </si>
  <si>
    <t>4,2,81</t>
  </si>
  <si>
    <t>4,2,38</t>
  </si>
  <si>
    <t>aguris wyobis zolebis galaqva gare samuSaoebis qvis laqiT</t>
  </si>
  <si>
    <t>metaloplastmasis karebis blokebis mowyoba (feradi)</t>
  </si>
  <si>
    <t>metaloplastmasis fanjris blokebis mowyoba (feradi)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</si>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</sst>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name val="AcadNusx"/>
    </font>
    <font>
      <sz val="12"/>
      <color theme="1"/>
      <name val="Calibri"/>
      <family val="2"/>
      <charset val="204"/>
      <scheme val="minor"/>
    </font>
    <font>
      <sz val="10"/>
      <color theme="1"/>
      <name val="AcadNusx"/>
    </font>
    <font>
      <sz val="12"/>
      <color rgb="FFFF0000"/>
      <name val="AcadNusx"/>
    </font>
    <font>
      <sz val="12"/>
      <color theme="1"/>
      <name val="Arial"/>
      <family val="2"/>
      <charset val="204"/>
    </font>
    <font>
      <sz val="12"/>
      <color theme="0"/>
      <name val="AcadNusx"/>
    </font>
    <font>
      <sz val="12"/>
      <name val="Calibri"/>
      <family val="2"/>
      <charset val="204"/>
      <scheme val="minor"/>
    </font>
    <font>
      <b/>
      <sz val="12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8"/>
  <sheetViews>
    <sheetView tabSelected="1" zoomScale="80" zoomScaleNormal="80" workbookViewId="0">
      <selection activeCell="F11" sqref="F11"/>
    </sheetView>
  </sheetViews>
  <sheetFormatPr defaultColWidth="8.85546875" defaultRowHeight="16.5" x14ac:dyDescent="0.25"/>
  <cols>
    <col min="1" max="1" width="4.85546875" style="10" customWidth="1"/>
    <col min="2" max="2" width="10.7109375" style="10" customWidth="1"/>
    <col min="3" max="3" width="37" style="10" customWidth="1"/>
    <col min="4" max="4" width="6.42578125" style="10" customWidth="1"/>
    <col min="5" max="5" width="8.5703125" style="10" customWidth="1"/>
    <col min="6" max="6" width="11.28515625" style="10" customWidth="1"/>
    <col min="7" max="7" width="7.7109375" style="10" customWidth="1"/>
    <col min="8" max="8" width="12" style="10" customWidth="1"/>
    <col min="9" max="9" width="6.5703125" style="10" customWidth="1"/>
    <col min="10" max="10" width="12" style="10" customWidth="1"/>
    <col min="11" max="11" width="14.28515625" style="10" customWidth="1"/>
    <col min="12" max="16384" width="8.85546875" style="10"/>
  </cols>
  <sheetData>
    <row r="1" spans="1:11" ht="39" customHeight="1" x14ac:dyDescent="0.2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x14ac:dyDescent="0.25">
      <c r="A5" s="42" t="s">
        <v>1</v>
      </c>
      <c r="B5" s="42" t="s">
        <v>2</v>
      </c>
      <c r="C5" s="42" t="s">
        <v>3</v>
      </c>
      <c r="D5" s="42" t="s">
        <v>4</v>
      </c>
      <c r="E5" s="42" t="s">
        <v>5</v>
      </c>
      <c r="F5" s="42" t="s">
        <v>6</v>
      </c>
      <c r="G5" s="43" t="s">
        <v>7</v>
      </c>
      <c r="H5" s="44"/>
      <c r="I5" s="43" t="s">
        <v>8</v>
      </c>
      <c r="J5" s="44"/>
      <c r="K5" s="42" t="s">
        <v>9</v>
      </c>
    </row>
    <row r="6" spans="1:11" ht="49.5" x14ac:dyDescent="0.25">
      <c r="A6" s="42"/>
      <c r="B6" s="42"/>
      <c r="C6" s="42"/>
      <c r="D6" s="42"/>
      <c r="E6" s="42"/>
      <c r="F6" s="42"/>
      <c r="G6" s="12" t="s">
        <v>10</v>
      </c>
      <c r="H6" s="12" t="s">
        <v>11</v>
      </c>
      <c r="I6" s="12" t="s">
        <v>10</v>
      </c>
      <c r="J6" s="12" t="s">
        <v>11</v>
      </c>
      <c r="K6" s="42"/>
    </row>
    <row r="7" spans="1:1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s="15" customFormat="1" x14ac:dyDescent="0.25">
      <c r="A8" s="19" t="s">
        <v>32</v>
      </c>
      <c r="B8" s="19"/>
      <c r="C8" s="19" t="s">
        <v>33</v>
      </c>
      <c r="D8" s="16"/>
      <c r="E8" s="16"/>
      <c r="F8" s="16"/>
      <c r="G8" s="16"/>
      <c r="H8" s="4"/>
      <c r="I8" s="16"/>
      <c r="J8" s="4"/>
      <c r="K8" s="4"/>
    </row>
    <row r="9" spans="1:11" s="15" customFormat="1" ht="33" x14ac:dyDescent="0.25">
      <c r="A9" s="16">
        <v>1.1000000000000001</v>
      </c>
      <c r="B9" s="16"/>
      <c r="C9" s="16" t="s">
        <v>36</v>
      </c>
      <c r="D9" s="16" t="s">
        <v>17</v>
      </c>
      <c r="E9" s="16"/>
      <c r="F9" s="32" t="e">
        <f>#REF!*50%</f>
        <v>#REF!</v>
      </c>
      <c r="G9" s="16"/>
      <c r="H9" s="4"/>
      <c r="I9" s="16"/>
      <c r="J9" s="4"/>
      <c r="K9" s="4"/>
    </row>
    <row r="10" spans="1:11" s="15" customFormat="1" ht="33" x14ac:dyDescent="0.25">
      <c r="A10" s="16">
        <v>1.2</v>
      </c>
      <c r="B10" s="16"/>
      <c r="C10" s="16" t="s">
        <v>35</v>
      </c>
      <c r="D10" s="16" t="s">
        <v>18</v>
      </c>
      <c r="E10" s="16"/>
      <c r="F10" s="32">
        <f>(5.2+3.6)*3.5*0.4</f>
        <v>12.320000000000002</v>
      </c>
      <c r="G10" s="16"/>
      <c r="H10" s="4"/>
      <c r="I10" s="16"/>
      <c r="J10" s="4"/>
      <c r="K10" s="4"/>
    </row>
    <row r="11" spans="1:11" s="15" customFormat="1" ht="49.5" x14ac:dyDescent="0.25">
      <c r="A11" s="16">
        <v>1.3</v>
      </c>
      <c r="B11" s="16"/>
      <c r="C11" s="16" t="s">
        <v>34</v>
      </c>
      <c r="D11" s="16" t="s">
        <v>17</v>
      </c>
      <c r="E11" s="16"/>
      <c r="F11" s="32" t="e">
        <f>#REF!</f>
        <v>#REF!</v>
      </c>
      <c r="G11" s="16"/>
      <c r="H11" s="4"/>
      <c r="I11" s="16"/>
      <c r="J11" s="4"/>
      <c r="K11" s="4"/>
    </row>
    <row r="12" spans="1:11" s="15" customFormat="1" ht="66" x14ac:dyDescent="0.25">
      <c r="A12" s="16">
        <v>1.4</v>
      </c>
      <c r="B12" s="16"/>
      <c r="C12" s="16" t="s">
        <v>37</v>
      </c>
      <c r="D12" s="24" t="s">
        <v>17</v>
      </c>
      <c r="E12" s="16"/>
      <c r="F12" s="32">
        <f>(62.6-12*0.9--3.4)*1.7</f>
        <v>93.839999999999989</v>
      </c>
      <c r="G12" s="16"/>
      <c r="H12" s="4"/>
      <c r="I12" s="16"/>
      <c r="J12" s="4"/>
      <c r="K12" s="4"/>
    </row>
    <row r="13" spans="1:11" s="15" customFormat="1" ht="66" x14ac:dyDescent="0.25">
      <c r="A13" s="19" t="s">
        <v>38</v>
      </c>
      <c r="B13" s="19"/>
      <c r="C13" s="19" t="s">
        <v>39</v>
      </c>
      <c r="D13" s="16"/>
      <c r="E13" s="16"/>
      <c r="F13" s="32"/>
      <c r="G13" s="16"/>
      <c r="H13" s="4"/>
      <c r="I13" s="16"/>
      <c r="J13" s="4"/>
      <c r="K13" s="4"/>
    </row>
    <row r="14" spans="1:11" s="15" customFormat="1" ht="33" x14ac:dyDescent="0.25">
      <c r="A14" s="16">
        <v>1.1000000000000001</v>
      </c>
      <c r="B14" s="16" t="s">
        <v>91</v>
      </c>
      <c r="C14" s="16" t="s">
        <v>119</v>
      </c>
      <c r="D14" s="16" t="s">
        <v>17</v>
      </c>
      <c r="E14" s="16"/>
      <c r="F14" s="13" t="e">
        <f>#REF!+#REF!</f>
        <v>#REF!</v>
      </c>
      <c r="G14" s="9"/>
      <c r="H14" s="38"/>
      <c r="I14" s="9"/>
      <c r="J14" s="38"/>
      <c r="K14" s="38"/>
    </row>
    <row r="15" spans="1:11" s="15" customFormat="1" ht="33" x14ac:dyDescent="0.25">
      <c r="A15" s="16">
        <v>1.2</v>
      </c>
      <c r="B15" s="16" t="s">
        <v>92</v>
      </c>
      <c r="C15" s="16" t="s">
        <v>120</v>
      </c>
      <c r="D15" s="16" t="s">
        <v>17</v>
      </c>
      <c r="E15" s="16"/>
      <c r="F15" s="13" t="e">
        <f>#REF!+#REF!</f>
        <v>#REF!</v>
      </c>
      <c r="G15" s="9"/>
      <c r="H15" s="38"/>
      <c r="I15" s="9"/>
      <c r="J15" s="38"/>
      <c r="K15" s="38"/>
    </row>
    <row r="16" spans="1:11" s="15" customFormat="1" ht="33" x14ac:dyDescent="0.25">
      <c r="A16" s="16">
        <v>1.3</v>
      </c>
      <c r="B16" s="16" t="s">
        <v>93</v>
      </c>
      <c r="C16" s="16" t="s">
        <v>40</v>
      </c>
      <c r="D16" s="16" t="s">
        <v>20</v>
      </c>
      <c r="E16" s="16"/>
      <c r="F16" s="13">
        <f>1.2*10+2.6*2+1.3*2+2.1*2+1.1*1+1.3*11+1.2*1+2.3*1+1.6*5+1.7*3+2.45*1</f>
        <v>58.45000000000001</v>
      </c>
      <c r="G16" s="9"/>
      <c r="H16" s="38"/>
      <c r="I16" s="9"/>
      <c r="J16" s="38"/>
      <c r="K16" s="38"/>
    </row>
    <row r="17" spans="1:11" s="15" customFormat="1" ht="33" x14ac:dyDescent="0.25">
      <c r="A17" s="16">
        <v>1.4</v>
      </c>
      <c r="B17" s="16" t="s">
        <v>89</v>
      </c>
      <c r="C17" s="9" t="s">
        <v>90</v>
      </c>
      <c r="D17" s="22" t="s">
        <v>17</v>
      </c>
      <c r="E17" s="9"/>
      <c r="F17" s="32" t="e">
        <f>#REF!</f>
        <v>#REF!</v>
      </c>
      <c r="G17" s="16"/>
      <c r="H17" s="4"/>
      <c r="I17" s="16"/>
      <c r="J17" s="4"/>
      <c r="K17" s="4"/>
    </row>
    <row r="18" spans="1:11" s="15" customFormat="1" ht="49.5" x14ac:dyDescent="0.25">
      <c r="A18" s="16">
        <v>2.1</v>
      </c>
      <c r="B18" s="16"/>
      <c r="C18" s="16" t="s">
        <v>96</v>
      </c>
      <c r="D18" s="17" t="s">
        <v>17</v>
      </c>
      <c r="E18" s="16"/>
      <c r="F18" s="32" t="e">
        <f>(((8.4+1.2)*2+(2.8+4.3)*2*2+(4.3+3.7)*2+(1.2+1.5)*2+(4.8+6.5)*2+(5.4+15.2)*2+(6+1.2)*2+(2.8+4.9)*2*2+(2.5+1.5)*2+(3.2+7.9)*2+(3+8.4)*2+(1.15+1.7)*2*2+(2.4+1.3)*2+(2.4+1.1)*2+(1+1.5)*2+(5.1+2.9)*2+(5.1+3.1)*2+(5.1+4.2)*2+(5.1+3.2)*2+(5.1+2.2)*2+(3.1+2.5)*2+(3+2)*2+(2.3+3.1)*2+(4.4+1.3)*2+(4+5.9)*2+(1.3+0.7)*2+(2.9+4.2)*2+(2.7+4.2)*2+(5.3+10.6)*2+(2.5+4.7)*2+(2.4+4.7)*2+(2.7+1.6)*2+(2.7+4.7)*2+(2.4+2.8)*2+(3.4+2.4)*2+62.6)*3.5+#REF!-#REF!)*10%</f>
        <v>#REF!</v>
      </c>
      <c r="G18" s="16"/>
      <c r="H18" s="4"/>
      <c r="I18" s="16"/>
      <c r="J18" s="4"/>
      <c r="K18" s="4"/>
    </row>
    <row r="19" spans="1:11" s="15" customFormat="1" x14ac:dyDescent="0.25">
      <c r="A19" s="16"/>
      <c r="B19" s="16"/>
      <c r="C19" s="23" t="s">
        <v>94</v>
      </c>
      <c r="D19" s="9" t="s">
        <v>18</v>
      </c>
      <c r="E19" s="9">
        <v>2.5499999999999998E-2</v>
      </c>
      <c r="F19" s="32" t="e">
        <f>F18*E19</f>
        <v>#REF!</v>
      </c>
      <c r="G19" s="16"/>
      <c r="H19" s="4"/>
      <c r="I19" s="16"/>
      <c r="J19" s="4"/>
      <c r="K19" s="4"/>
    </row>
    <row r="20" spans="1:11" s="15" customFormat="1" x14ac:dyDescent="0.25">
      <c r="A20" s="16"/>
      <c r="B20" s="16" t="s">
        <v>21</v>
      </c>
      <c r="C20" s="9" t="s">
        <v>25</v>
      </c>
      <c r="D20" s="9" t="s">
        <v>22</v>
      </c>
      <c r="E20" s="9">
        <v>0.31900000000000001</v>
      </c>
      <c r="F20" s="32" t="e">
        <f>F19*E20</f>
        <v>#REF!</v>
      </c>
      <c r="G20" s="16"/>
      <c r="H20" s="4"/>
      <c r="I20" s="16"/>
      <c r="J20" s="4"/>
      <c r="K20" s="4"/>
    </row>
    <row r="21" spans="1:11" s="15" customFormat="1" x14ac:dyDescent="0.25">
      <c r="A21" s="16"/>
      <c r="B21" s="16" t="s">
        <v>23</v>
      </c>
      <c r="C21" s="9" t="s">
        <v>95</v>
      </c>
      <c r="D21" s="9" t="s">
        <v>18</v>
      </c>
      <c r="E21" s="9">
        <v>1.21</v>
      </c>
      <c r="F21" s="32" t="e">
        <f>F19*E21</f>
        <v>#REF!</v>
      </c>
      <c r="G21" s="16"/>
      <c r="H21" s="4"/>
      <c r="I21" s="16"/>
      <c r="J21" s="4"/>
      <c r="K21" s="4"/>
    </row>
    <row r="22" spans="1:11" s="15" customFormat="1" ht="66" x14ac:dyDescent="0.25">
      <c r="A22" s="16">
        <v>2.2000000000000002</v>
      </c>
      <c r="B22" s="16"/>
      <c r="C22" s="16" t="s">
        <v>41</v>
      </c>
      <c r="D22" s="18" t="s">
        <v>20</v>
      </c>
      <c r="E22" s="16"/>
      <c r="F22" s="32" t="e">
        <f>#REF!</f>
        <v>#REF!</v>
      </c>
      <c r="G22" s="16"/>
      <c r="H22" s="4"/>
      <c r="I22" s="16"/>
      <c r="J22" s="4"/>
      <c r="K22" s="4"/>
    </row>
    <row r="23" spans="1:11" s="15" customFormat="1" x14ac:dyDescent="0.25">
      <c r="A23" s="16"/>
      <c r="B23" s="16"/>
      <c r="C23" s="16"/>
      <c r="D23" s="18" t="s">
        <v>17</v>
      </c>
      <c r="E23" s="16"/>
      <c r="F23" s="32" t="e">
        <f>#REF!</f>
        <v>#REF!</v>
      </c>
      <c r="G23" s="16"/>
      <c r="H23" s="4"/>
      <c r="I23" s="16"/>
      <c r="J23" s="4"/>
      <c r="K23" s="4"/>
    </row>
    <row r="24" spans="1:11" s="15" customFormat="1" x14ac:dyDescent="0.25">
      <c r="A24" s="16"/>
      <c r="B24" s="16"/>
      <c r="C24" s="16" t="s">
        <v>42</v>
      </c>
      <c r="D24" s="17" t="s">
        <v>18</v>
      </c>
      <c r="E24" s="16">
        <v>2.5499999999999998E-2</v>
      </c>
      <c r="F24" s="32" t="e">
        <f>F23*E24</f>
        <v>#REF!</v>
      </c>
      <c r="G24" s="16"/>
      <c r="H24" s="4"/>
      <c r="I24" s="16"/>
      <c r="J24" s="4"/>
      <c r="K24" s="4"/>
    </row>
    <row r="25" spans="1:11" s="15" customFormat="1" x14ac:dyDescent="0.25">
      <c r="A25" s="16"/>
      <c r="B25" s="16" t="s">
        <v>21</v>
      </c>
      <c r="C25" s="16" t="s">
        <v>43</v>
      </c>
      <c r="D25" s="17" t="s">
        <v>22</v>
      </c>
      <c r="E25" s="16">
        <v>0.31900000000000001</v>
      </c>
      <c r="F25" s="32" t="e">
        <f>F24*E25</f>
        <v>#REF!</v>
      </c>
      <c r="G25" s="16"/>
      <c r="H25" s="4"/>
      <c r="I25" s="16"/>
      <c r="J25" s="4"/>
      <c r="K25" s="4"/>
    </row>
    <row r="26" spans="1:11" s="15" customFormat="1" x14ac:dyDescent="0.25">
      <c r="A26" s="16"/>
      <c r="B26" s="16" t="s">
        <v>23</v>
      </c>
      <c r="C26" s="16" t="s">
        <v>24</v>
      </c>
      <c r="D26" s="17" t="s">
        <v>18</v>
      </c>
      <c r="E26" s="16">
        <v>1.21</v>
      </c>
      <c r="F26" s="32" t="e">
        <f>F24*E26</f>
        <v>#REF!</v>
      </c>
      <c r="G26" s="16"/>
      <c r="H26" s="4"/>
      <c r="I26" s="16"/>
      <c r="J26" s="4"/>
      <c r="K26" s="4"/>
    </row>
    <row r="27" spans="1:11" s="15" customFormat="1" ht="33" x14ac:dyDescent="0.25">
      <c r="A27" s="16">
        <v>3</v>
      </c>
      <c r="B27" s="16"/>
      <c r="C27" s="16" t="s">
        <v>44</v>
      </c>
      <c r="D27" s="17" t="s">
        <v>17</v>
      </c>
      <c r="E27" s="16"/>
      <c r="F27" s="32" t="e">
        <f>#REF!</f>
        <v>#REF!</v>
      </c>
      <c r="G27" s="16"/>
      <c r="H27" s="4"/>
      <c r="I27" s="16"/>
      <c r="J27" s="4"/>
      <c r="K27" s="4"/>
    </row>
    <row r="28" spans="1:11" s="15" customFormat="1" x14ac:dyDescent="0.25">
      <c r="A28" s="16"/>
      <c r="B28" s="16" t="s">
        <v>45</v>
      </c>
      <c r="C28" s="16" t="s">
        <v>46</v>
      </c>
      <c r="D28" s="17" t="s">
        <v>17</v>
      </c>
      <c r="E28" s="16">
        <v>1.03</v>
      </c>
      <c r="F28" s="32" t="e">
        <f>F27*E28</f>
        <v>#REF!</v>
      </c>
      <c r="G28" s="16"/>
      <c r="H28" s="4"/>
      <c r="I28" s="16"/>
      <c r="J28" s="4"/>
      <c r="K28" s="4"/>
    </row>
    <row r="29" spans="1:11" s="15" customFormat="1" ht="49.5" x14ac:dyDescent="0.25">
      <c r="A29" s="16"/>
      <c r="B29" s="16"/>
      <c r="C29" s="16" t="s">
        <v>47</v>
      </c>
      <c r="D29" s="17" t="s">
        <v>20</v>
      </c>
      <c r="E29" s="16"/>
      <c r="F29" s="32">
        <f>((8.4+1.2)*2+(2.8+4.3)*2*2+(4.3+3.7)*2+(1.2+1.5)*2+(4.8+6.5)*2+(5.4+15.2)*2+(6+1.2)*2+(2.8+4.9)*2*2+(2.5+1.5)*2+(3.2+7.9)*2+(3+8.4)*2+(1.15+1.7)*2*2+(2.4+1.3)*2+(2.4+1.1)*2+(1+1.5)*2+(5.1+2.9)*2+(5.1+3.1)*2+(5.1+4.2)*2+(5.1+3.2)*2+(5.1+2.2)*2+(3.1+2.5)*2+(3+2)*2+(2.3+3.1)*2+(4.4+1.3)*2+(4+5.9)*2+(1.3+0.7)*2+(2.9+4.2)*2+(2.7+4.2)*2+(5.3+10.6)*2+(2.5+4.7)*2+(2.4+4.7)*2+(2.7+1.6)*2+(2.7+4.7)*2+(2.4+2.8)*2+(3.4+2.4)*2+62.6)</f>
        <v>607.60000000000014</v>
      </c>
      <c r="G29" s="16"/>
      <c r="H29" s="4"/>
      <c r="I29" s="16"/>
      <c r="J29" s="4"/>
      <c r="K29" s="4"/>
    </row>
    <row r="30" spans="1:11" s="15" customFormat="1" ht="33" x14ac:dyDescent="0.25">
      <c r="A30" s="16"/>
      <c r="B30" s="16" t="s">
        <v>48</v>
      </c>
      <c r="C30" s="16" t="s">
        <v>49</v>
      </c>
      <c r="D30" s="17" t="s">
        <v>20</v>
      </c>
      <c r="E30" s="16">
        <v>1.05</v>
      </c>
      <c r="F30" s="32">
        <f>F29*E30</f>
        <v>637.98000000000013</v>
      </c>
      <c r="G30" s="16"/>
      <c r="H30" s="4"/>
      <c r="I30" s="16"/>
      <c r="J30" s="4"/>
      <c r="K30" s="4"/>
    </row>
    <row r="31" spans="1:11" s="15" customFormat="1" ht="66" x14ac:dyDescent="0.25">
      <c r="A31" s="16">
        <v>4</v>
      </c>
      <c r="B31" s="16"/>
      <c r="C31" s="16" t="s">
        <v>97</v>
      </c>
      <c r="D31" s="16" t="s">
        <v>17</v>
      </c>
      <c r="E31" s="16"/>
      <c r="F31" s="32">
        <f>(4.6*2+0.5)*1*2</f>
        <v>19.399999999999999</v>
      </c>
      <c r="G31" s="16"/>
      <c r="H31" s="4"/>
      <c r="I31" s="16"/>
      <c r="J31" s="4"/>
      <c r="K31" s="4"/>
    </row>
    <row r="32" spans="1:11" s="25" customFormat="1" x14ac:dyDescent="0.25">
      <c r="A32" s="26"/>
      <c r="B32" s="26" t="s">
        <v>99</v>
      </c>
      <c r="C32" s="26" t="s">
        <v>98</v>
      </c>
      <c r="D32" s="26" t="s">
        <v>26</v>
      </c>
      <c r="E32" s="26">
        <v>0.35</v>
      </c>
      <c r="F32" s="32">
        <f>F31*E32</f>
        <v>6.7899999999999991</v>
      </c>
      <c r="G32" s="26"/>
      <c r="H32" s="4"/>
      <c r="I32" s="26"/>
      <c r="J32" s="4"/>
      <c r="K32" s="4"/>
    </row>
    <row r="33" spans="1:11" s="15" customFormat="1" ht="49.5" x14ac:dyDescent="0.25">
      <c r="A33" s="16"/>
      <c r="B33" s="16"/>
      <c r="C33" s="16" t="s">
        <v>55</v>
      </c>
      <c r="D33" s="16" t="s">
        <v>17</v>
      </c>
      <c r="E33" s="16"/>
      <c r="F33" s="32">
        <f>(0.15+0.35)*1.5*24</f>
        <v>18</v>
      </c>
      <c r="G33" s="16"/>
      <c r="H33" s="4"/>
      <c r="I33" s="16"/>
      <c r="J33" s="4"/>
      <c r="K33" s="4"/>
    </row>
    <row r="34" spans="1:11" s="25" customFormat="1" x14ac:dyDescent="0.25">
      <c r="A34" s="26"/>
      <c r="B34" s="26" t="s">
        <v>45</v>
      </c>
      <c r="C34" s="26" t="s">
        <v>46</v>
      </c>
      <c r="D34" s="27" t="s">
        <v>17</v>
      </c>
      <c r="E34" s="26">
        <v>1.03</v>
      </c>
      <c r="F34" s="32">
        <f>F33*E34</f>
        <v>18.54</v>
      </c>
      <c r="G34" s="26"/>
      <c r="H34" s="4"/>
      <c r="I34" s="26"/>
      <c r="J34" s="4"/>
      <c r="K34" s="4"/>
    </row>
    <row r="35" spans="1:11" s="15" customFormat="1" ht="49.5" x14ac:dyDescent="0.25">
      <c r="A35" s="16">
        <v>5.0999999999999996</v>
      </c>
      <c r="B35" s="16"/>
      <c r="C35" s="16" t="s">
        <v>61</v>
      </c>
      <c r="D35" s="16" t="s">
        <v>17</v>
      </c>
      <c r="E35" s="16"/>
      <c r="F35" s="32" t="e">
        <f>#REF!</f>
        <v>#REF!</v>
      </c>
      <c r="G35" s="16"/>
      <c r="H35" s="4"/>
      <c r="I35" s="16"/>
      <c r="J35" s="4"/>
      <c r="K35" s="4"/>
    </row>
    <row r="36" spans="1:11" s="25" customFormat="1" x14ac:dyDescent="0.25">
      <c r="A36" s="26"/>
      <c r="B36" s="26" t="s">
        <v>99</v>
      </c>
      <c r="C36" s="26" t="s">
        <v>98</v>
      </c>
      <c r="D36" s="26" t="s">
        <v>26</v>
      </c>
      <c r="E36" s="26">
        <v>0.35</v>
      </c>
      <c r="F36" s="32" t="e">
        <f>F35*E36</f>
        <v>#REF!</v>
      </c>
      <c r="G36" s="26"/>
      <c r="H36" s="4"/>
      <c r="I36" s="26"/>
      <c r="J36" s="4"/>
      <c r="K36" s="4"/>
    </row>
    <row r="37" spans="1:11" s="15" customFormat="1" ht="66" x14ac:dyDescent="0.25">
      <c r="A37" s="16">
        <v>5.2</v>
      </c>
      <c r="B37" s="16"/>
      <c r="C37" s="16" t="s">
        <v>100</v>
      </c>
      <c r="D37" s="17" t="s">
        <v>17</v>
      </c>
      <c r="E37" s="16"/>
      <c r="F37" s="32" t="e">
        <f>#REF!+#REF!+#REF!</f>
        <v>#REF!</v>
      </c>
      <c r="G37" s="16"/>
      <c r="H37" s="4"/>
      <c r="I37" s="16"/>
      <c r="J37" s="4"/>
      <c r="K37" s="4"/>
    </row>
    <row r="38" spans="1:11" s="15" customFormat="1" ht="49.5" x14ac:dyDescent="0.25">
      <c r="A38" s="16"/>
      <c r="B38" s="26" t="s">
        <v>101</v>
      </c>
      <c r="C38" s="26" t="s">
        <v>102</v>
      </c>
      <c r="D38" s="27" t="s">
        <v>17</v>
      </c>
      <c r="E38" s="26">
        <v>1.1000000000000001</v>
      </c>
      <c r="F38" s="32" t="e">
        <f>F37*E38</f>
        <v>#REF!</v>
      </c>
      <c r="G38" s="26"/>
      <c r="H38" s="4"/>
      <c r="I38" s="26"/>
      <c r="J38" s="4"/>
      <c r="K38" s="4"/>
    </row>
    <row r="39" spans="1:11" s="15" customFormat="1" ht="33" x14ac:dyDescent="0.25">
      <c r="A39" s="16"/>
      <c r="B39" s="26"/>
      <c r="C39" s="26" t="s">
        <v>103</v>
      </c>
      <c r="D39" s="27" t="s">
        <v>19</v>
      </c>
      <c r="E39" s="14"/>
      <c r="F39" s="33">
        <v>65</v>
      </c>
      <c r="G39" s="26"/>
      <c r="H39" s="4"/>
      <c r="I39" s="26"/>
      <c r="J39" s="4"/>
      <c r="K39" s="4"/>
    </row>
    <row r="40" spans="1:11" s="15" customFormat="1" ht="49.5" x14ac:dyDescent="0.25">
      <c r="A40" s="16">
        <v>6.1</v>
      </c>
      <c r="B40" s="16"/>
      <c r="C40" s="16" t="s">
        <v>62</v>
      </c>
      <c r="D40" s="17" t="s">
        <v>17</v>
      </c>
      <c r="E40" s="16"/>
      <c r="F40" s="32" t="e">
        <f>(((8.4+1.2)*2+(2.8+4.3)*2*2+(4.3+3.7)*2+(1.2+1.5)*2+(4.8+6.5)*2+(5.4+15.2)*2+(6+1.2)*2+(2.8+4.9)*2*2+(2.5+1.5)*2+(3.2+7.9)*2+(3+8.4)*2+(1.15+1.7)*2*2+(2.4+1.3)*2+(2.4+1.1)*2+(1+1.5)*2+(5.1+2.9)*2+(5.1+3.1)*2+(5.1+4.2)*2+(5.1+3.2)*2+(5.1+2.2)*2+(3.1+2.5)*2+(3+2)*2+(2.3+3.1)*2+(4.4+1.3)*2+(4+5.9)*2+(1.3+0.7)*2+(2.9+4.2)*2+(2.7+4.2)*2+(5.3+10.6)*2+(2.5+4.7)*2+(2.4+4.7)*2+(2.7+1.6)*2+(2.7+4.7)*2+(2.4+2.8)*2+(3.4+2.4)*2+62.6)*3.5)-#REF!+#REF!</f>
        <v>#REF!</v>
      </c>
      <c r="G40" s="16"/>
      <c r="H40" s="4"/>
      <c r="I40" s="16"/>
      <c r="J40" s="4"/>
      <c r="K40" s="4"/>
    </row>
    <row r="41" spans="1:11" s="15" customFormat="1" x14ac:dyDescent="0.25">
      <c r="A41" s="16"/>
      <c r="B41" s="16" t="s">
        <v>56</v>
      </c>
      <c r="C41" s="16" t="s">
        <v>57</v>
      </c>
      <c r="D41" s="17" t="s">
        <v>26</v>
      </c>
      <c r="E41" s="16">
        <v>0.5</v>
      </c>
      <c r="F41" s="32" t="e">
        <f>F40*E41</f>
        <v>#REF!</v>
      </c>
      <c r="G41" s="16"/>
      <c r="H41" s="4"/>
      <c r="I41" s="16"/>
      <c r="J41" s="4"/>
      <c r="K41" s="4"/>
    </row>
    <row r="42" spans="1:11" s="15" customFormat="1" x14ac:dyDescent="0.25">
      <c r="A42" s="16"/>
      <c r="B42" s="16" t="s">
        <v>28</v>
      </c>
      <c r="C42" s="16" t="s">
        <v>27</v>
      </c>
      <c r="D42" s="17" t="s">
        <v>17</v>
      </c>
      <c r="E42" s="16">
        <v>0.05</v>
      </c>
      <c r="F42" s="32" t="e">
        <f>F40*E42</f>
        <v>#REF!</v>
      </c>
      <c r="G42" s="16"/>
      <c r="H42" s="4"/>
      <c r="I42" s="16"/>
      <c r="J42" s="4"/>
      <c r="K42" s="4"/>
    </row>
    <row r="43" spans="1:11" s="15" customFormat="1" x14ac:dyDescent="0.25">
      <c r="A43" s="16"/>
      <c r="B43" s="16" t="s">
        <v>58</v>
      </c>
      <c r="C43" s="16" t="s">
        <v>59</v>
      </c>
      <c r="D43" s="17" t="s">
        <v>26</v>
      </c>
      <c r="E43" s="16">
        <v>0.35</v>
      </c>
      <c r="F43" s="32" t="e">
        <f>F40*E43</f>
        <v>#REF!</v>
      </c>
      <c r="G43" s="16"/>
      <c r="H43" s="4"/>
      <c r="I43" s="16"/>
      <c r="J43" s="4"/>
      <c r="K43" s="4"/>
    </row>
    <row r="44" spans="1:11" s="15" customFormat="1" ht="49.5" x14ac:dyDescent="0.25">
      <c r="A44" s="16">
        <v>6.2</v>
      </c>
      <c r="B44" s="16"/>
      <c r="C44" s="16" t="s">
        <v>63</v>
      </c>
      <c r="D44" s="16" t="s">
        <v>17</v>
      </c>
      <c r="E44" s="9"/>
      <c r="F44" s="32" t="e">
        <f>#REF!</f>
        <v>#REF!</v>
      </c>
      <c r="G44" s="16"/>
      <c r="H44" s="4"/>
      <c r="I44" s="16"/>
      <c r="J44" s="4"/>
      <c r="K44" s="4"/>
    </row>
    <row r="45" spans="1:11" s="15" customFormat="1" x14ac:dyDescent="0.25">
      <c r="A45" s="16"/>
      <c r="B45" s="16" t="s">
        <v>56</v>
      </c>
      <c r="C45" s="16" t="s">
        <v>60</v>
      </c>
      <c r="D45" s="17" t="s">
        <v>26</v>
      </c>
      <c r="E45" s="16">
        <v>0.5</v>
      </c>
      <c r="F45" s="32" t="e">
        <f>F44*E45</f>
        <v>#REF!</v>
      </c>
      <c r="G45" s="16"/>
      <c r="H45" s="4"/>
      <c r="I45" s="16"/>
      <c r="J45" s="4"/>
      <c r="K45" s="4"/>
    </row>
    <row r="46" spans="1:11" s="15" customFormat="1" x14ac:dyDescent="0.25">
      <c r="A46" s="16"/>
      <c r="B46" s="16" t="s">
        <v>28</v>
      </c>
      <c r="C46" s="16" t="s">
        <v>27</v>
      </c>
      <c r="D46" s="17" t="s">
        <v>17</v>
      </c>
      <c r="E46" s="16">
        <v>0.05</v>
      </c>
      <c r="F46" s="32" t="e">
        <f>F44*E46</f>
        <v>#REF!</v>
      </c>
      <c r="G46" s="16"/>
      <c r="H46" s="4"/>
      <c r="I46" s="16"/>
      <c r="J46" s="4"/>
      <c r="K46" s="4"/>
    </row>
    <row r="47" spans="1:11" s="15" customFormat="1" x14ac:dyDescent="0.25">
      <c r="A47" s="16"/>
      <c r="B47" s="16" t="s">
        <v>58</v>
      </c>
      <c r="C47" s="16" t="s">
        <v>59</v>
      </c>
      <c r="D47" s="17" t="s">
        <v>26</v>
      </c>
      <c r="E47" s="16">
        <v>0.35</v>
      </c>
      <c r="F47" s="32" t="e">
        <f>F44*E47</f>
        <v>#REF!</v>
      </c>
      <c r="G47" s="16"/>
      <c r="H47" s="4"/>
      <c r="I47" s="16"/>
      <c r="J47" s="4"/>
      <c r="K47" s="4"/>
    </row>
    <row r="48" spans="1:11" s="15" customFormat="1" ht="33" x14ac:dyDescent="0.25">
      <c r="A48" s="16">
        <v>6.3</v>
      </c>
      <c r="B48" s="16"/>
      <c r="C48" s="16" t="s">
        <v>64</v>
      </c>
      <c r="D48" s="17" t="s">
        <v>20</v>
      </c>
      <c r="E48" s="16"/>
      <c r="F48" s="32">
        <f>F29</f>
        <v>607.60000000000014</v>
      </c>
      <c r="G48" s="16"/>
      <c r="H48" s="4"/>
      <c r="I48" s="16"/>
      <c r="J48" s="4"/>
      <c r="K48" s="4"/>
    </row>
    <row r="49" spans="1:11" s="15" customFormat="1" ht="33" x14ac:dyDescent="0.25">
      <c r="A49" s="16"/>
      <c r="B49" s="16" t="s">
        <v>65</v>
      </c>
      <c r="C49" s="16" t="s">
        <v>66</v>
      </c>
      <c r="D49" s="17" t="s">
        <v>20</v>
      </c>
      <c r="E49" s="16">
        <v>1.05</v>
      </c>
      <c r="F49" s="32">
        <f>F48*E49</f>
        <v>637.98000000000013</v>
      </c>
      <c r="G49" s="16"/>
      <c r="H49" s="4"/>
      <c r="I49" s="16"/>
      <c r="J49" s="4"/>
      <c r="K49" s="4"/>
    </row>
    <row r="50" spans="1:11" s="15" customFormat="1" x14ac:dyDescent="0.25">
      <c r="A50" s="16"/>
      <c r="B50" s="16"/>
      <c r="C50" s="16"/>
      <c r="D50" s="16"/>
      <c r="E50" s="16"/>
      <c r="F50" s="32"/>
      <c r="G50" s="16"/>
      <c r="H50" s="4"/>
      <c r="I50" s="16"/>
      <c r="J50" s="4"/>
      <c r="K50" s="4"/>
    </row>
    <row r="51" spans="1:11" s="15" customFormat="1" ht="33" x14ac:dyDescent="0.25">
      <c r="A51" s="16">
        <v>7.1</v>
      </c>
      <c r="B51" s="16"/>
      <c r="C51" s="16" t="s">
        <v>54</v>
      </c>
      <c r="D51" s="17" t="s">
        <v>17</v>
      </c>
      <c r="E51" s="16"/>
      <c r="F51" s="32">
        <f>(1.7+1.15)*2*3*2+1.7*1.15*2+(2.4+1.3)*2*3+2.4*1.3+(2.4+1.1)*2*3+2.4*1.1-0.8*2.2*(3*2+2*1)</f>
        <v>72.989999999999995</v>
      </c>
      <c r="G51" s="16"/>
      <c r="H51" s="4"/>
      <c r="I51" s="16"/>
      <c r="J51" s="4"/>
      <c r="K51" s="4"/>
    </row>
    <row r="52" spans="1:11" s="15" customFormat="1" x14ac:dyDescent="0.25">
      <c r="A52" s="16"/>
      <c r="B52" s="16" t="s">
        <v>50</v>
      </c>
      <c r="C52" s="16" t="s">
        <v>105</v>
      </c>
      <c r="D52" s="17" t="s">
        <v>17</v>
      </c>
      <c r="E52" s="16">
        <v>1.03</v>
      </c>
      <c r="F52" s="32">
        <f>F51*E52</f>
        <v>75.179699999999997</v>
      </c>
      <c r="G52" s="16"/>
      <c r="H52" s="4"/>
      <c r="I52" s="16"/>
      <c r="J52" s="4"/>
      <c r="K52" s="4"/>
    </row>
    <row r="53" spans="1:11" s="15" customFormat="1" x14ac:dyDescent="0.25">
      <c r="A53" s="16"/>
      <c r="B53" s="16" t="s">
        <v>51</v>
      </c>
      <c r="C53" s="16" t="s">
        <v>52</v>
      </c>
      <c r="D53" s="17" t="s">
        <v>26</v>
      </c>
      <c r="E53" s="16">
        <v>7</v>
      </c>
      <c r="F53" s="32">
        <f>F51*E53</f>
        <v>510.92999999999995</v>
      </c>
      <c r="G53" s="16"/>
      <c r="H53" s="4"/>
      <c r="I53" s="16"/>
      <c r="J53" s="4"/>
      <c r="K53" s="4"/>
    </row>
    <row r="54" spans="1:11" s="15" customFormat="1" ht="49.5" x14ac:dyDescent="0.25">
      <c r="A54" s="16">
        <v>7.2</v>
      </c>
      <c r="B54" s="16"/>
      <c r="C54" s="16" t="s">
        <v>53</v>
      </c>
      <c r="D54" s="17" t="s">
        <v>17</v>
      </c>
      <c r="E54" s="16"/>
      <c r="F54" s="32">
        <f>1.15*1.7*2+2.4*1.3+2.4*1.1</f>
        <v>9.67</v>
      </c>
      <c r="G54" s="16"/>
      <c r="H54" s="4"/>
      <c r="I54" s="16"/>
      <c r="J54" s="4"/>
      <c r="K54" s="4"/>
    </row>
    <row r="55" spans="1:11" s="15" customFormat="1" ht="49.5" x14ac:dyDescent="0.25">
      <c r="A55" s="16"/>
      <c r="B55" s="16" t="s">
        <v>29</v>
      </c>
      <c r="C55" s="16" t="s">
        <v>30</v>
      </c>
      <c r="D55" s="17" t="s">
        <v>17</v>
      </c>
      <c r="E55" s="16">
        <v>1.05</v>
      </c>
      <c r="F55" s="32">
        <f>F54*E55</f>
        <v>10.153500000000001</v>
      </c>
      <c r="G55" s="16"/>
      <c r="H55" s="4"/>
      <c r="I55" s="16"/>
      <c r="J55" s="4"/>
      <c r="K55" s="4"/>
    </row>
    <row r="56" spans="1:11" s="15" customFormat="1" ht="33" x14ac:dyDescent="0.25">
      <c r="A56" s="16">
        <v>7.3</v>
      </c>
      <c r="B56" s="16"/>
      <c r="C56" s="16" t="s">
        <v>67</v>
      </c>
      <c r="D56" s="17"/>
      <c r="E56" s="16"/>
      <c r="F56" s="32"/>
      <c r="G56" s="16"/>
      <c r="H56" s="4"/>
      <c r="I56" s="16"/>
      <c r="J56" s="4"/>
      <c r="K56" s="4"/>
    </row>
    <row r="57" spans="1:11" s="15" customFormat="1" x14ac:dyDescent="0.25">
      <c r="A57" s="16"/>
      <c r="B57" s="14" t="s">
        <v>68</v>
      </c>
      <c r="C57" s="16" t="s">
        <v>83</v>
      </c>
      <c r="D57" s="16" t="s">
        <v>19</v>
      </c>
      <c r="E57" s="16"/>
      <c r="F57" s="32">
        <v>2</v>
      </c>
      <c r="G57" s="16"/>
      <c r="H57" s="4"/>
      <c r="I57" s="16"/>
      <c r="J57" s="4"/>
      <c r="K57" s="4"/>
    </row>
    <row r="58" spans="1:11" s="15" customFormat="1" x14ac:dyDescent="0.25">
      <c r="A58" s="16"/>
      <c r="B58" s="14" t="s">
        <v>69</v>
      </c>
      <c r="C58" s="16" t="s">
        <v>70</v>
      </c>
      <c r="D58" s="16" t="s">
        <v>19</v>
      </c>
      <c r="E58" s="16"/>
      <c r="F58" s="32">
        <v>2</v>
      </c>
      <c r="G58" s="16"/>
      <c r="H58" s="4"/>
      <c r="I58" s="16"/>
      <c r="J58" s="4"/>
      <c r="K58" s="4"/>
    </row>
    <row r="59" spans="1:11" s="15" customFormat="1" x14ac:dyDescent="0.25">
      <c r="A59" s="16"/>
      <c r="B59" s="14" t="s">
        <v>71</v>
      </c>
      <c r="C59" s="16" t="s">
        <v>72</v>
      </c>
      <c r="D59" s="16" t="s">
        <v>19</v>
      </c>
      <c r="E59" s="16"/>
      <c r="F59" s="32">
        <v>2</v>
      </c>
      <c r="G59" s="16"/>
      <c r="H59" s="4"/>
      <c r="I59" s="16"/>
      <c r="J59" s="4"/>
      <c r="K59" s="4"/>
    </row>
    <row r="60" spans="1:11" s="15" customFormat="1" x14ac:dyDescent="0.25">
      <c r="A60" s="16"/>
      <c r="B60" s="14" t="s">
        <v>73</v>
      </c>
      <c r="C60" s="16" t="s">
        <v>74</v>
      </c>
      <c r="D60" s="16" t="s">
        <v>19</v>
      </c>
      <c r="E60" s="16"/>
      <c r="F60" s="32">
        <v>1</v>
      </c>
      <c r="G60" s="16"/>
      <c r="H60" s="4"/>
      <c r="I60" s="16"/>
      <c r="J60" s="4"/>
      <c r="K60" s="4"/>
    </row>
    <row r="61" spans="1:11" s="15" customFormat="1" x14ac:dyDescent="0.25">
      <c r="A61" s="16"/>
      <c r="B61" s="14" t="s">
        <v>75</v>
      </c>
      <c r="C61" s="16" t="s">
        <v>76</v>
      </c>
      <c r="D61" s="16" t="s">
        <v>20</v>
      </c>
      <c r="E61" s="16"/>
      <c r="F61" s="32">
        <v>50</v>
      </c>
      <c r="G61" s="16"/>
      <c r="H61" s="4"/>
      <c r="I61" s="16"/>
      <c r="J61" s="4"/>
      <c r="K61" s="4"/>
    </row>
    <row r="62" spans="1:11" s="15" customFormat="1" x14ac:dyDescent="0.25">
      <c r="A62" s="16"/>
      <c r="B62" s="14" t="s">
        <v>77</v>
      </c>
      <c r="C62" s="16" t="s">
        <v>78</v>
      </c>
      <c r="D62" s="16" t="s">
        <v>20</v>
      </c>
      <c r="E62" s="16"/>
      <c r="F62" s="32">
        <v>20</v>
      </c>
      <c r="G62" s="16"/>
      <c r="H62" s="4"/>
      <c r="I62" s="16"/>
      <c r="J62" s="4"/>
      <c r="K62" s="4"/>
    </row>
    <row r="63" spans="1:11" s="15" customFormat="1" x14ac:dyDescent="0.25">
      <c r="A63" s="16"/>
      <c r="B63" s="14" t="s">
        <v>79</v>
      </c>
      <c r="C63" s="16" t="s">
        <v>80</v>
      </c>
      <c r="D63" s="16" t="s">
        <v>20</v>
      </c>
      <c r="E63" s="16"/>
      <c r="F63" s="32">
        <v>20</v>
      </c>
      <c r="G63" s="16"/>
      <c r="H63" s="4"/>
      <c r="I63" s="16"/>
      <c r="J63" s="4"/>
      <c r="K63" s="4"/>
    </row>
    <row r="64" spans="1:11" s="15" customFormat="1" ht="33" x14ac:dyDescent="0.25">
      <c r="A64" s="16"/>
      <c r="B64" s="14"/>
      <c r="C64" s="16" t="s">
        <v>81</v>
      </c>
      <c r="D64" s="16" t="s">
        <v>82</v>
      </c>
      <c r="E64" s="16"/>
      <c r="F64" s="21">
        <v>1</v>
      </c>
      <c r="G64" s="20"/>
      <c r="H64" s="4"/>
      <c r="I64" s="16"/>
      <c r="J64" s="4"/>
      <c r="K64" s="4"/>
    </row>
    <row r="65" spans="1:11" s="15" customFormat="1" x14ac:dyDescent="0.25">
      <c r="A65" s="16">
        <v>8</v>
      </c>
      <c r="B65" s="16"/>
      <c r="C65" s="29" t="s">
        <v>84</v>
      </c>
      <c r="D65" s="16"/>
      <c r="E65" s="16"/>
      <c r="F65" s="32"/>
      <c r="G65" s="16"/>
      <c r="H65" s="4"/>
      <c r="I65" s="16"/>
      <c r="J65" s="4"/>
      <c r="K65" s="4"/>
    </row>
    <row r="66" spans="1:11" s="15" customFormat="1" ht="49.5" x14ac:dyDescent="0.25">
      <c r="A66" s="47"/>
      <c r="B66" s="45"/>
      <c r="C66" s="31" t="s">
        <v>104</v>
      </c>
      <c r="D66" s="28" t="s">
        <v>19</v>
      </c>
      <c r="E66" s="13"/>
      <c r="F66" s="13">
        <v>127</v>
      </c>
      <c r="G66" s="13"/>
      <c r="H66" s="4"/>
      <c r="I66" s="16"/>
      <c r="J66" s="4"/>
      <c r="K66" s="4"/>
    </row>
    <row r="67" spans="1:11" s="25" customFormat="1" x14ac:dyDescent="0.25">
      <c r="A67" s="48"/>
      <c r="B67" s="46"/>
      <c r="C67" s="30"/>
      <c r="D67" s="28" t="s">
        <v>19</v>
      </c>
      <c r="E67" s="13"/>
      <c r="F67" s="13">
        <v>7</v>
      </c>
      <c r="G67" s="13"/>
      <c r="H67" s="4"/>
      <c r="I67" s="26"/>
      <c r="J67" s="4"/>
      <c r="K67" s="4"/>
    </row>
    <row r="68" spans="1:11" s="15" customFormat="1" ht="33" x14ac:dyDescent="0.25">
      <c r="A68" s="16"/>
      <c r="B68" s="16"/>
      <c r="C68" s="30" t="s">
        <v>85</v>
      </c>
      <c r="D68" s="13" t="s">
        <v>20</v>
      </c>
      <c r="E68" s="21"/>
      <c r="F68" s="13">
        <v>1250</v>
      </c>
      <c r="G68" s="13"/>
      <c r="H68" s="4"/>
      <c r="I68" s="16"/>
      <c r="J68" s="4"/>
      <c r="K68" s="4"/>
    </row>
    <row r="69" spans="1:11" s="15" customFormat="1" x14ac:dyDescent="0.25">
      <c r="A69" s="16"/>
      <c r="B69" s="16"/>
      <c r="C69" s="13" t="s">
        <v>86</v>
      </c>
      <c r="D69" s="13" t="s">
        <v>19</v>
      </c>
      <c r="E69" s="13"/>
      <c r="F69" s="13">
        <f>21+22</f>
        <v>43</v>
      </c>
      <c r="G69" s="13"/>
      <c r="H69" s="4"/>
      <c r="I69" s="16"/>
      <c r="J69" s="4"/>
      <c r="K69" s="4"/>
    </row>
    <row r="70" spans="1:11" s="15" customFormat="1" x14ac:dyDescent="0.25">
      <c r="A70" s="16"/>
      <c r="B70" s="16"/>
      <c r="C70" s="13" t="s">
        <v>87</v>
      </c>
      <c r="D70" s="13" t="s">
        <v>19</v>
      </c>
      <c r="E70" s="13"/>
      <c r="F70" s="13">
        <v>130</v>
      </c>
      <c r="G70" s="13"/>
      <c r="H70" s="4"/>
      <c r="I70" s="16"/>
      <c r="J70" s="4"/>
      <c r="K70" s="4"/>
    </row>
    <row r="71" spans="1:11" s="15" customFormat="1" x14ac:dyDescent="0.25">
      <c r="A71" s="16"/>
      <c r="B71" s="16"/>
      <c r="C71" s="13" t="s">
        <v>88</v>
      </c>
      <c r="D71" s="13" t="s">
        <v>19</v>
      </c>
      <c r="E71" s="13"/>
      <c r="F71" s="13">
        <f>F69</f>
        <v>43</v>
      </c>
      <c r="G71" s="13"/>
      <c r="H71" s="4"/>
      <c r="I71" s="16"/>
      <c r="J71" s="4"/>
      <c r="K71" s="4"/>
    </row>
    <row r="72" spans="1:11" s="15" customFormat="1" x14ac:dyDescent="0.25">
      <c r="A72" s="16"/>
      <c r="B72" s="16"/>
      <c r="C72" s="13"/>
      <c r="D72" s="13"/>
      <c r="E72" s="13"/>
      <c r="F72" s="13"/>
      <c r="G72" s="13"/>
      <c r="H72" s="4"/>
      <c r="I72" s="16"/>
      <c r="J72" s="4"/>
      <c r="K72" s="4"/>
    </row>
    <row r="73" spans="1:11" s="34" customFormat="1" ht="33" x14ac:dyDescent="0.25">
      <c r="A73" s="37"/>
      <c r="B73" s="37"/>
      <c r="C73" s="36" t="s">
        <v>106</v>
      </c>
      <c r="D73" s="13"/>
      <c r="E73" s="13"/>
      <c r="F73" s="13"/>
      <c r="G73" s="13"/>
      <c r="H73" s="4"/>
      <c r="I73" s="35"/>
      <c r="J73" s="4"/>
      <c r="K73" s="4"/>
    </row>
    <row r="74" spans="1:11" s="34" customFormat="1" ht="49.5" x14ac:dyDescent="0.25">
      <c r="A74" s="35">
        <v>1</v>
      </c>
      <c r="B74" s="35"/>
      <c r="C74" s="13" t="s">
        <v>107</v>
      </c>
      <c r="D74" s="13" t="s">
        <v>17</v>
      </c>
      <c r="E74" s="13"/>
      <c r="F74" s="13">
        <f>(3.2+10+11.7+7.5+8.7+7.2+1.5+4+12.4+6.5+15.1+4.4)*7</f>
        <v>645.4</v>
      </c>
      <c r="G74" s="13"/>
      <c r="H74" s="4"/>
      <c r="I74" s="35"/>
      <c r="J74" s="4"/>
      <c r="K74" s="4"/>
    </row>
    <row r="75" spans="1:11" s="34" customFormat="1" ht="132" x14ac:dyDescent="0.25">
      <c r="A75" s="35">
        <v>2</v>
      </c>
      <c r="B75" s="35"/>
      <c r="C75" s="13" t="s">
        <v>108</v>
      </c>
      <c r="D75" s="13" t="s">
        <v>17</v>
      </c>
      <c r="E75" s="13"/>
      <c r="F75" s="13" t="e">
        <f>F74-'sheet 1'!F15-1.25*3</f>
        <v>#REF!</v>
      </c>
      <c r="G75" s="13"/>
      <c r="H75" s="4"/>
      <c r="I75" s="35"/>
      <c r="J75" s="4"/>
      <c r="K75" s="4"/>
    </row>
    <row r="76" spans="1:11" s="34" customFormat="1" ht="49.5" x14ac:dyDescent="0.25">
      <c r="A76" s="35"/>
      <c r="B76" s="35"/>
      <c r="C76" s="13" t="s">
        <v>118</v>
      </c>
      <c r="D76" s="13" t="s">
        <v>17</v>
      </c>
      <c r="E76" s="13"/>
      <c r="F76" s="13">
        <f>(7.5+11.7+10+3.2+4.4+2.6)*0.2*8</f>
        <v>63.04</v>
      </c>
      <c r="G76" s="13"/>
      <c r="H76" s="4"/>
      <c r="I76" s="35"/>
      <c r="J76" s="4"/>
      <c r="K76" s="4"/>
    </row>
    <row r="77" spans="1:11" s="34" customFormat="1" ht="49.5" x14ac:dyDescent="0.25">
      <c r="A77" s="35"/>
      <c r="B77" s="35" t="s">
        <v>110</v>
      </c>
      <c r="C77" s="13" t="s">
        <v>109</v>
      </c>
      <c r="D77" s="13" t="s">
        <v>26</v>
      </c>
      <c r="E77" s="13">
        <v>0.35</v>
      </c>
      <c r="F77" s="13">
        <f>F76*E77</f>
        <v>22.064</v>
      </c>
      <c r="G77" s="13"/>
      <c r="H77" s="4"/>
      <c r="I77" s="35"/>
      <c r="J77" s="4"/>
      <c r="K77" s="4"/>
    </row>
    <row r="78" spans="1:11" s="34" customFormat="1" ht="99" x14ac:dyDescent="0.25">
      <c r="A78" s="35">
        <v>3</v>
      </c>
      <c r="B78" s="35"/>
      <c r="C78" s="13" t="s">
        <v>111</v>
      </c>
      <c r="D78" s="13" t="s">
        <v>17</v>
      </c>
      <c r="E78" s="13"/>
      <c r="F78" s="13" t="e">
        <f>F75-((7.5+11.7+10+3.2+4.4+2.6)*7-1.2*2.35*4-1.3*2.2-1.3*2.3*5-1.3*2.2*5)</f>
        <v>#REF!</v>
      </c>
      <c r="G78" s="13"/>
      <c r="H78" s="4"/>
      <c r="I78" s="35"/>
      <c r="J78" s="4"/>
      <c r="K78" s="4"/>
    </row>
    <row r="79" spans="1:11" s="34" customFormat="1" x14ac:dyDescent="0.25">
      <c r="A79" s="35"/>
      <c r="B79" s="35" t="s">
        <v>115</v>
      </c>
      <c r="C79" s="13" t="s">
        <v>112</v>
      </c>
      <c r="D79" s="13" t="s">
        <v>113</v>
      </c>
      <c r="E79" s="13">
        <v>0.03</v>
      </c>
      <c r="F79" s="13" t="e">
        <f>F78*E79</f>
        <v>#REF!</v>
      </c>
      <c r="G79" s="13"/>
      <c r="H79" s="4"/>
      <c r="I79" s="35"/>
      <c r="J79" s="4"/>
      <c r="K79" s="4"/>
    </row>
    <row r="80" spans="1:11" s="34" customFormat="1" x14ac:dyDescent="0.25">
      <c r="A80" s="35"/>
      <c r="B80" s="35" t="s">
        <v>116</v>
      </c>
      <c r="C80" s="13" t="s">
        <v>114</v>
      </c>
      <c r="D80" s="13" t="s">
        <v>26</v>
      </c>
      <c r="E80" s="13">
        <v>0.4</v>
      </c>
      <c r="F80" s="13" t="e">
        <f>F78*E80</f>
        <v>#REF!</v>
      </c>
      <c r="G80" s="13"/>
      <c r="H80" s="4"/>
      <c r="I80" s="35"/>
      <c r="J80" s="4"/>
      <c r="K80" s="4"/>
    </row>
    <row r="81" spans="1:11" s="34" customFormat="1" x14ac:dyDescent="0.25">
      <c r="A81" s="35"/>
      <c r="B81" s="35" t="s">
        <v>117</v>
      </c>
      <c r="C81" s="13" t="s">
        <v>59</v>
      </c>
      <c r="D81" s="13" t="s">
        <v>26</v>
      </c>
      <c r="E81" s="13">
        <v>0.38</v>
      </c>
      <c r="F81" s="13" t="e">
        <f>F78*E81</f>
        <v>#REF!</v>
      </c>
      <c r="G81" s="13"/>
      <c r="H81" s="4"/>
      <c r="I81" s="35"/>
      <c r="J81" s="4"/>
      <c r="K81" s="4"/>
    </row>
    <row r="82" spans="1:11" s="34" customFormat="1" x14ac:dyDescent="0.25">
      <c r="A82" s="35"/>
      <c r="B82" s="35"/>
      <c r="C82" s="13"/>
      <c r="D82" s="13"/>
      <c r="E82" s="13"/>
      <c r="F82" s="13"/>
      <c r="G82" s="13"/>
      <c r="H82" s="4"/>
      <c r="I82" s="35"/>
      <c r="J82" s="4"/>
      <c r="K82" s="4"/>
    </row>
    <row r="83" spans="1:11" s="34" customFormat="1" x14ac:dyDescent="0.25">
      <c r="A83" s="35"/>
      <c r="B83" s="35"/>
      <c r="C83" s="13"/>
      <c r="D83" s="13"/>
      <c r="E83" s="13"/>
      <c r="F83" s="13"/>
      <c r="G83" s="13"/>
      <c r="H83" s="4"/>
      <c r="I83" s="35"/>
      <c r="J83" s="4"/>
      <c r="K83" s="4"/>
    </row>
    <row r="84" spans="1:11" s="34" customFormat="1" x14ac:dyDescent="0.25">
      <c r="A84" s="35"/>
      <c r="B84" s="35"/>
      <c r="C84" s="13"/>
      <c r="D84" s="13"/>
      <c r="E84" s="13"/>
      <c r="F84" s="13"/>
      <c r="G84" s="13"/>
      <c r="H84" s="4"/>
      <c r="I84" s="35"/>
      <c r="J84" s="4"/>
      <c r="K84" s="4"/>
    </row>
    <row r="85" spans="1:11" s="34" customFormat="1" x14ac:dyDescent="0.25">
      <c r="A85" s="35"/>
      <c r="B85" s="35"/>
      <c r="C85" s="13"/>
      <c r="D85" s="13"/>
      <c r="E85" s="13"/>
      <c r="F85" s="13"/>
      <c r="G85" s="13"/>
      <c r="H85" s="4"/>
      <c r="I85" s="35"/>
      <c r="J85" s="4"/>
      <c r="K85" s="4"/>
    </row>
    <row r="86" spans="1:11" s="34" customFormat="1" x14ac:dyDescent="0.25">
      <c r="A86" s="35"/>
      <c r="B86" s="35"/>
      <c r="C86" s="13"/>
      <c r="D86" s="13"/>
      <c r="E86" s="13"/>
      <c r="F86" s="13"/>
      <c r="G86" s="13"/>
      <c r="H86" s="4"/>
      <c r="I86" s="35"/>
      <c r="J86" s="4"/>
      <c r="K86" s="4"/>
    </row>
    <row r="87" spans="1:11" s="34" customFormat="1" x14ac:dyDescent="0.25">
      <c r="A87" s="35"/>
      <c r="B87" s="35"/>
      <c r="C87" s="13"/>
      <c r="D87" s="13"/>
      <c r="E87" s="13"/>
      <c r="F87" s="13"/>
      <c r="G87" s="13"/>
      <c r="H87" s="4"/>
      <c r="I87" s="35"/>
      <c r="J87" s="4"/>
      <c r="K87" s="4"/>
    </row>
    <row r="88" spans="1:11" x14ac:dyDescent="0.25">
      <c r="A88" s="1"/>
      <c r="B88" s="1"/>
      <c r="C88" s="1" t="s">
        <v>13</v>
      </c>
      <c r="D88" s="1"/>
      <c r="E88" s="1"/>
      <c r="F88" s="1"/>
      <c r="G88" s="1"/>
      <c r="H88" s="2"/>
      <c r="I88" s="2"/>
      <c r="J88" s="2"/>
      <c r="K88" s="2"/>
    </row>
    <row r="89" spans="1:11" x14ac:dyDescent="0.25">
      <c r="A89" s="12"/>
      <c r="B89" s="12"/>
      <c r="C89" s="12"/>
      <c r="D89" s="12"/>
      <c r="E89" s="12"/>
      <c r="F89" s="12"/>
      <c r="G89" s="12"/>
      <c r="H89" s="4"/>
      <c r="I89" s="4"/>
      <c r="J89" s="4"/>
      <c r="K89" s="4"/>
    </row>
    <row r="90" spans="1:11" x14ac:dyDescent="0.25">
      <c r="A90" s="12"/>
      <c r="B90" s="12"/>
      <c r="C90" s="12" t="s">
        <v>14</v>
      </c>
      <c r="D90" s="12"/>
      <c r="E90" s="12"/>
      <c r="F90" s="3" t="s">
        <v>121</v>
      </c>
      <c r="G90" s="12"/>
      <c r="H90" s="4"/>
      <c r="I90" s="4"/>
      <c r="J90" s="4"/>
      <c r="K90" s="4"/>
    </row>
    <row r="91" spans="1:11" x14ac:dyDescent="0.25">
      <c r="A91" s="12"/>
      <c r="B91" s="12"/>
      <c r="C91" s="12"/>
      <c r="D91" s="12"/>
      <c r="E91" s="12"/>
      <c r="F91" s="12"/>
      <c r="G91" s="12"/>
      <c r="H91" s="4"/>
      <c r="I91" s="4"/>
      <c r="J91" s="4"/>
      <c r="K91" s="4"/>
    </row>
    <row r="92" spans="1:11" x14ac:dyDescent="0.25">
      <c r="A92" s="12"/>
      <c r="B92" s="12"/>
      <c r="C92" s="12" t="s">
        <v>15</v>
      </c>
      <c r="D92" s="12"/>
      <c r="E92" s="12"/>
      <c r="F92" s="3" t="s">
        <v>121</v>
      </c>
      <c r="G92" s="12"/>
      <c r="H92" s="4"/>
      <c r="I92" s="4"/>
      <c r="J92" s="4"/>
      <c r="K92" s="4"/>
    </row>
    <row r="93" spans="1:11" x14ac:dyDescent="0.25">
      <c r="A93" s="12"/>
      <c r="B93" s="12"/>
      <c r="C93" s="12"/>
      <c r="D93" s="12"/>
      <c r="E93" s="12"/>
      <c r="F93" s="12"/>
      <c r="G93" s="12"/>
      <c r="H93" s="4"/>
      <c r="I93" s="4"/>
      <c r="J93" s="4"/>
      <c r="K93" s="4"/>
    </row>
    <row r="94" spans="1:11" x14ac:dyDescent="0.25">
      <c r="A94" s="12"/>
      <c r="B94" s="12"/>
      <c r="C94" s="12"/>
      <c r="D94" s="12"/>
      <c r="E94" s="12"/>
      <c r="F94" s="12"/>
      <c r="G94" s="12"/>
      <c r="H94" s="4"/>
      <c r="I94" s="4"/>
      <c r="J94" s="4"/>
      <c r="K94" s="4"/>
    </row>
    <row r="95" spans="1:11" x14ac:dyDescent="0.25">
      <c r="A95" s="12"/>
      <c r="B95" s="12"/>
      <c r="C95" s="12" t="s">
        <v>16</v>
      </c>
      <c r="D95" s="12"/>
      <c r="E95" s="12"/>
      <c r="F95" s="39">
        <v>0</v>
      </c>
      <c r="G95" s="12"/>
      <c r="H95" s="4"/>
      <c r="I95" s="4"/>
      <c r="J95" s="4"/>
      <c r="K95" s="4"/>
    </row>
    <row r="96" spans="1:11" x14ac:dyDescent="0.25">
      <c r="A96" s="5"/>
      <c r="B96" s="5"/>
      <c r="C96" s="1" t="s">
        <v>12</v>
      </c>
      <c r="D96" s="5"/>
      <c r="E96" s="5"/>
      <c r="F96" s="5"/>
      <c r="G96" s="5"/>
      <c r="H96" s="8"/>
      <c r="I96" s="8"/>
      <c r="J96" s="8"/>
      <c r="K96" s="6"/>
    </row>
    <row r="98" spans="3:11" x14ac:dyDescent="0.25">
      <c r="I98" s="40"/>
      <c r="J98" s="40"/>
      <c r="K98" s="40"/>
    </row>
    <row r="102" spans="3:11" x14ac:dyDescent="0.25">
      <c r="C102" s="7"/>
    </row>
    <row r="104" spans="3:11" x14ac:dyDescent="0.25">
      <c r="C104" s="7"/>
    </row>
    <row r="105" spans="3:11" x14ac:dyDescent="0.25">
      <c r="C105" s="7"/>
    </row>
    <row r="106" spans="3:11" x14ac:dyDescent="0.25">
      <c r="C106" s="7"/>
    </row>
    <row r="107" spans="3:11" x14ac:dyDescent="0.25">
      <c r="C107" s="7"/>
    </row>
    <row r="108" spans="3:11" x14ac:dyDescent="0.25">
      <c r="C108" s="7"/>
    </row>
  </sheetData>
  <mergeCells count="14">
    <mergeCell ref="I98:K98"/>
    <mergeCell ref="A1:K1"/>
    <mergeCell ref="A5:A6"/>
    <mergeCell ref="B5:B6"/>
    <mergeCell ref="C5:C6"/>
    <mergeCell ref="D5:D6"/>
    <mergeCell ref="E5:E6"/>
    <mergeCell ref="F5:F6"/>
    <mergeCell ref="A3:K3"/>
    <mergeCell ref="G5:H5"/>
    <mergeCell ref="I5:J5"/>
    <mergeCell ref="K5:K6"/>
    <mergeCell ref="B66:B67"/>
    <mergeCell ref="A66:A67"/>
  </mergeCells>
  <pageMargins left="0.73" right="0.25" top="0.49" bottom="0.38" header="0.3" footer="0.3"/>
  <pageSetup paperSize="9" orientation="landscape" horizontalDpi="180" verticalDpi="180" r:id="rId1"/>
  <headerFooter>
    <oddHeader>&amp;R&amp;P</oddHeader>
    <oddFooter>&amp;RD.R.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2017-05-05T14:00:36Z</dcterms:modified>
</cp:coreProperties>
</file>