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ino Tevzadze\Nino_Tevzadze\CENN\Projects\WMTR Program\WMTR II phase\Illegal landfills\Batumi landfill closure\სატენდერო დოკუმენტაცია\"/>
    </mc:Choice>
  </mc:AlternateContent>
  <xr:revisionPtr revIDLastSave="0" documentId="13_ncr:1_{A7718902-7E44-4D69-8C0E-687ED6BDF9CA}" xr6:coauthVersionLast="40" xr6:coauthVersionMax="40" xr10:uidLastSave="{00000000-0000-0000-0000-000000000000}"/>
  <bookViews>
    <workbookView xWindow="0" yWindow="0" windowWidth="23040" windowHeight="9048" tabRatio="391" firstSheet="1" activeTab="1" xr2:uid="{00000000-000D-0000-FFFF-FFFF00000000}"/>
  </bookViews>
  <sheets>
    <sheet name="თავფურცელი" sheetId="13" r:id="rId1"/>
    <sheet name="ხარჯთაღრიცხვა" sheetId="18" r:id="rId2"/>
    <sheet name="სამუშო მოცულობათა უწყისი" sheetId="19" r:id="rId3"/>
  </sheets>
  <definedNames>
    <definedName name="drdrt21xs2x2w">#REF!</definedName>
    <definedName name="fgffff6255gh">#REF!</definedName>
    <definedName name="ghgyjujk514648232nbh">#REF!</definedName>
    <definedName name="hghjkjijk547869">#REF!</definedName>
    <definedName name="hghjkjijmkj">#REF!</definedName>
    <definedName name="_xlnm.Print_Area" localSheetId="0">თავფურცელი!$A$1:$D$5</definedName>
    <definedName name="rfrfr14548esderw32f">#REF!</definedName>
    <definedName name="rfrgth9598484wswdefd">#REF!</definedName>
    <definedName name="rfrtgyhujiokl3214568">#REF!</definedName>
    <definedName name="tftgyhujki654874546">#REF!</definedName>
    <definedName name="tghyujkiolp4789653">#REF!</definedName>
  </definedNames>
  <calcPr calcId="191029"/>
</workbook>
</file>

<file path=xl/calcChain.xml><?xml version="1.0" encoding="utf-8"?>
<calcChain xmlns="http://schemas.openxmlformats.org/spreadsheetml/2006/main">
  <c r="F38" i="18" l="1"/>
  <c r="H38" i="18" s="1"/>
  <c r="F21" i="18"/>
  <c r="F17" i="18" l="1"/>
  <c r="F15" i="18" l="1"/>
  <c r="F22" i="18"/>
  <c r="A15" i="18"/>
  <c r="A17" i="18" s="1"/>
  <c r="A21" i="18" s="1"/>
  <c r="A25" i="18" s="1"/>
  <c r="F12" i="18"/>
  <c r="F13" i="18" s="1"/>
  <c r="A13" i="18"/>
  <c r="A14" i="18" s="1"/>
  <c r="F16" i="18" l="1"/>
  <c r="H13" i="18"/>
  <c r="H16" i="18"/>
  <c r="H15" i="18" s="1"/>
  <c r="F20" i="18"/>
  <c r="F23" i="18"/>
  <c r="F25" i="18"/>
  <c r="F18" i="18"/>
  <c r="F14" i="18"/>
  <c r="F19" i="18"/>
  <c r="F24" i="18"/>
  <c r="H22" i="18"/>
  <c r="H20" i="18" l="1"/>
  <c r="H19" i="18"/>
  <c r="H18" i="18"/>
  <c r="H23" i="18"/>
  <c r="H24" i="18"/>
  <c r="H14" i="18"/>
  <c r="H12" i="18" s="1"/>
  <c r="F27" i="18"/>
  <c r="F30" i="18"/>
  <c r="F31" i="18"/>
  <c r="H30" i="18" l="1"/>
  <c r="H29" i="18" s="1"/>
  <c r="H21" i="18"/>
  <c r="H17" i="18"/>
  <c r="H27" i="18"/>
  <c r="H25" i="18" s="1"/>
  <c r="F35" i="18"/>
  <c r="F34" i="18"/>
  <c r="F32" i="18"/>
  <c r="F33" i="18"/>
  <c r="H33" i="18" l="1"/>
  <c r="H34" i="18"/>
  <c r="F37" i="18"/>
  <c r="H32" i="18"/>
  <c r="H40" i="18" s="1"/>
  <c r="H31" i="18" l="1"/>
  <c r="H37" i="18"/>
  <c r="H35" i="18" l="1"/>
  <c r="E4" i="18"/>
  <c r="E5" i="18" s="1"/>
  <c r="H39" i="18" l="1"/>
  <c r="H41" i="18" s="1"/>
  <c r="H43" i="18" l="1"/>
  <c r="H44" i="18" s="1"/>
  <c r="H45" i="18" s="1"/>
  <c r="H46" i="18"/>
  <c r="H47" i="18" s="1"/>
  <c r="H48" i="18" l="1"/>
  <c r="H49" i="18" s="1"/>
  <c r="E3" i="18" s="1"/>
  <c r="A18" i="18"/>
  <c r="A19" i="18" s="1"/>
  <c r="A20" i="18" s="1"/>
  <c r="A22" i="18" l="1"/>
  <c r="A23" i="18" s="1"/>
  <c r="A24" i="18" s="1"/>
  <c r="A16" i="18"/>
  <c r="A30" i="18" l="1"/>
  <c r="A31" i="18"/>
  <c r="A35" i="18" l="1"/>
  <c r="A32" i="18"/>
  <c r="A33" i="18" s="1"/>
  <c r="A34" i="18" s="1"/>
</calcChain>
</file>

<file path=xl/sharedStrings.xml><?xml version="1.0" encoding="utf-8"?>
<sst xmlns="http://schemas.openxmlformats.org/spreadsheetml/2006/main" count="139" uniqueCount="70">
  <si>
    <t>1-80-2</t>
  </si>
  <si>
    <t>ლოკალურ რესურსული ხარჯთაღრიცხვა №1</t>
  </si>
  <si>
    <t>სახარჯთაღრიცხვო ღირებულება</t>
  </si>
  <si>
    <t>ათასი ლარი</t>
  </si>
  <si>
    <t>სახარჯთაღრიცხვო ხელფასი</t>
  </si>
  <si>
    <t>ნორმატიული შრომატევადობა</t>
  </si>
  <si>
    <t>კ/სთ</t>
  </si>
  <si>
    <t>საფუძველი:</t>
  </si>
  <si>
    <t xml:space="preserve">  ნახაზები  №№ </t>
  </si>
  <si>
    <t>№</t>
  </si>
  <si>
    <t>საფუძველი</t>
  </si>
  <si>
    <t>სამუშაოს დასახელება</t>
  </si>
  <si>
    <t>განზ. ერთ</t>
  </si>
  <si>
    <t>რაოდენობა</t>
  </si>
  <si>
    <t>საპროექტო მონაცემებით</t>
  </si>
  <si>
    <t>განზ ერთ</t>
  </si>
  <si>
    <t>სულ</t>
  </si>
  <si>
    <t>შრომითი დანახარჯები</t>
  </si>
  <si>
    <t>კაც/სთ</t>
  </si>
  <si>
    <t>სამშენებლო რესურსების მიხედვით პირდაპირი დანახარჯების ჯამი</t>
  </si>
  <si>
    <t>ლარი</t>
  </si>
  <si>
    <t xml:space="preserve"> შრომითი დანახარჯები                   </t>
  </si>
  <si>
    <t xml:space="preserve"> სამშენებლო მანქანები</t>
  </si>
  <si>
    <t xml:space="preserve"> მატერიალური რესურსები</t>
  </si>
  <si>
    <t xml:space="preserve">ზედნადები ხარჯები </t>
  </si>
  <si>
    <t>ჯამი</t>
  </si>
  <si>
    <t>გეგმიური დაგროვება</t>
  </si>
  <si>
    <t>m/სთ</t>
  </si>
  <si>
    <t>srf</t>
  </si>
  <si>
    <t xml:space="preserve">შედგენილია:   2019 წლის I კვარტლის ფასებში </t>
  </si>
  <si>
    <t>46-29-1</t>
  </si>
  <si>
    <t>1--22-16</t>
  </si>
  <si>
    <t>1--22-15</t>
  </si>
  <si>
    <t>794*1,8+42*2,4</t>
  </si>
  <si>
    <t>79*1,8</t>
  </si>
  <si>
    <t>1-20-29</t>
  </si>
  <si>
    <t xml:space="preserve">ქალაქ ბათუმში ტაბიძის ქუჩის I ჩიხში მდებარე არალეგალური ნაგავსაყრელის დახურვის გეგმა
</t>
  </si>
  <si>
    <t xml:space="preserve">სახარჯთაღრიცხვო დოკუმენტაცია			</t>
  </si>
  <si>
    <t>ქ. ბათუმში ტაბიძის ქუჩის I ჩიხში არსებული არალეგალური ნაგავსაყრელის დახურვის სამუშაოები</t>
  </si>
  <si>
    <t xml:space="preserve">თავი I.   სამუშაოები არსებული ნარჩენების მოგროვებასა და გატანაზე  </t>
  </si>
  <si>
    <t>არსებული ბეტონის ნარჩენების დაშლა</t>
  </si>
  <si>
    <t>მ3</t>
  </si>
  <si>
    <t>მანქანები</t>
  </si>
  <si>
    <t>ბულდოზერი 130 c.Z</t>
  </si>
  <si>
    <t>ნარჩენების მოგროვება ბულდოზერით 100 მ მანძილზე გადაადგილებით</t>
  </si>
  <si>
    <t>მ/სთ</t>
  </si>
  <si>
    <t>ტონა</t>
  </si>
  <si>
    <t>რეზერვი</t>
  </si>
  <si>
    <t xml:space="preserve">მოსაკრებელი დაბინძურებული გრუნტის  განთავსება-მომსახურებაზე ქ. ბათუმის ლეგალურ ნაგავსაყრელზე, გაფხვიერებული მოცულობით   </t>
  </si>
  <si>
    <t>ტრანსპორტი</t>
  </si>
  <si>
    <t xml:space="preserve"> ნარჩენების გადაზიდვა ავტოთვითმცლელებით,  7   კმ მანძილზე.    </t>
  </si>
  <si>
    <t>ნარჩენების დატვირთვა  ავტოთვითმცლელებზე, ექსკავატორით პნევმო-სვლაზე, ჩამჩის მოც. 0,5 მ3</t>
  </si>
  <si>
    <t>ბულდოზერი 80 ც.ძ</t>
  </si>
  <si>
    <t>II კატ. გრუნტის დამუშავება (10 სმ სისქის ზედაპირული, დაბინძურებული ფენის მოხსნა) და დატვირთვა ავტოთვითმცლელებზე, ბულდოზერით</t>
  </si>
  <si>
    <t xml:space="preserve">თავი II.   სამუშაოები დაბინძურებული გრუნტის მოხსნასა და გატანაზე </t>
  </si>
  <si>
    <t xml:space="preserve">მოსაკრებელი ნარჩენების განთავსება-მომსახურებაზე ქ. ბათუმის ლეგალურ ნაგავსაყრელზე, გაფხვიერებული მოცულობით     </t>
  </si>
  <si>
    <t xml:space="preserve">ტრანსპორტირება </t>
  </si>
  <si>
    <t xml:space="preserve"> ნარჩენების გადაზიდვა ავტოთვითმცლელებით,     7   კმ მანძილზე.            </t>
  </si>
  <si>
    <t>სხვა მანქანები</t>
  </si>
  <si>
    <t xml:space="preserve">ექსკავატორი პნევმო-სვლაზე, ჩამჩის მოც. 0,5კუბ.მ. </t>
  </si>
  <si>
    <t xml:space="preserve">არსებული  დამტვრეული რკინა-ბეტონის ამორტიზირებული ფილების დატვირთვა ავტოთვითმცლელებზე  </t>
  </si>
  <si>
    <t>ნარჩენების დამუშავება და დატვირთვა  ავტოთვითმცლელებზე, ექსკავატორით პნევმო-სვლაზე, ჩამჩის მოც. 0,5 მ3 (836-42)</t>
  </si>
  <si>
    <t>ექსკავატორის ექსპლუატაცია 0,25 მ3</t>
  </si>
  <si>
    <t>სამუშაოს მოცულობათა უწყისი</t>
  </si>
  <si>
    <t>ნარჩენების მოგროვება ბულდოზერით 50 მ მანძილზე გადაადგილებით</t>
  </si>
  <si>
    <t xml:space="preserve">დაბინძურებული გრუნტის გადაზიდვა ავტოთვითმცლელებით, 7   კმ მანძილზე            </t>
  </si>
  <si>
    <t>დაბინძურებული გრუნტის დატვირთვა  ავტოთვითმცლელებზე, ექსკავატორით პნევმო-სვლაზე, ჩამჩის მოც. 0,5მ3</t>
  </si>
  <si>
    <t>ნარჩენების დამუშავება და დატვირთვა  ავტოთვითმცლელებზე, ექსკავატორით პნევმო-სვლაზე, ჩამჩის მოც. 0,5მ3 (836-42)</t>
  </si>
  <si>
    <t xml:space="preserve"> ნარჩენების გადაზიდვა ავტოთვითმცლელებით,     7   კმ მანძილზე.           </t>
  </si>
  <si>
    <t xml:space="preserve"> ექსკავატორის ექსპლუატაცია 0,25 მ3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</si>
</sst>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"/>
    <numFmt numFmtId="166" formatCode="0.0"/>
  </numFmts>
  <fonts count="34"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cadMtavr"/>
    </font>
    <font>
      <sz val="12"/>
      <name val="AcadMtavr"/>
    </font>
    <font>
      <sz val="14"/>
      <name val="AcadMtavr"/>
    </font>
    <font>
      <b/>
      <sz val="26"/>
      <name val="AcadMtavr"/>
    </font>
    <font>
      <sz val="11"/>
      <color theme="1"/>
      <name val="Calibri"/>
      <family val="2"/>
      <scheme val="minor"/>
    </font>
    <font>
      <b/>
      <i/>
      <u/>
      <sz val="12"/>
      <name val="AcadNusx"/>
    </font>
    <font>
      <b/>
      <sz val="10"/>
      <name val="AcadNusx"/>
    </font>
    <font>
      <b/>
      <i/>
      <u/>
      <sz val="10"/>
      <name val="AcadNusx"/>
    </font>
    <font>
      <b/>
      <u/>
      <sz val="10"/>
      <name val="AcadNusx"/>
    </font>
    <font>
      <sz val="10"/>
      <name val="AcadNusx"/>
    </font>
    <font>
      <b/>
      <u/>
      <sz val="10"/>
      <color theme="0"/>
      <name val="AcadNusx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5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9" fontId="2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/>
    <xf numFmtId="0" fontId="1" fillId="0" borderId="0"/>
  </cellStyleXfs>
  <cellXfs count="101">
    <xf numFmtId="0" fontId="0" fillId="0" borderId="0" xfId="0"/>
    <xf numFmtId="0" fontId="24" fillId="0" borderId="0" xfId="0" applyFont="1" applyAlignment="1">
      <alignment wrapText="1" shrinkToFit="1"/>
    </xf>
    <xf numFmtId="0" fontId="29" fillId="0" borderId="0" xfId="333" applyFont="1"/>
    <xf numFmtId="1" fontId="29" fillId="0" borderId="0" xfId="333" applyNumberFormat="1" applyFont="1" applyBorder="1" applyAlignment="1">
      <alignment horizontal="center" vertical="center" wrapText="1"/>
    </xf>
    <xf numFmtId="0" fontId="29" fillId="0" borderId="10" xfId="333" applyFont="1" applyBorder="1" applyAlignment="1">
      <alignment horizontal="center" vertical="center" textRotation="90" wrapText="1"/>
    </xf>
    <xf numFmtId="0" fontId="29" fillId="0" borderId="10" xfId="333" applyFont="1" applyBorder="1" applyAlignment="1">
      <alignment horizontal="center" vertical="center" wrapText="1"/>
    </xf>
    <xf numFmtId="2" fontId="29" fillId="0" borderId="10" xfId="333" applyNumberFormat="1" applyFont="1" applyBorder="1" applyAlignment="1">
      <alignment horizontal="center" vertical="center" wrapText="1"/>
    </xf>
    <xf numFmtId="1" fontId="29" fillId="0" borderId="15" xfId="333" applyNumberFormat="1" applyFont="1" applyBorder="1" applyAlignment="1">
      <alignment horizontal="center" vertical="center" wrapText="1"/>
    </xf>
    <xf numFmtId="16" fontId="29" fillId="0" borderId="12" xfId="333" applyNumberFormat="1" applyFont="1" applyBorder="1" applyAlignment="1">
      <alignment horizontal="center" vertical="center" wrapText="1"/>
    </xf>
    <xf numFmtId="0" fontId="29" fillId="0" borderId="10" xfId="333" applyFont="1" applyFill="1" applyBorder="1" applyAlignment="1">
      <alignment horizontal="center" vertical="center" wrapText="1"/>
    </xf>
    <xf numFmtId="4" fontId="29" fillId="0" borderId="10" xfId="333" applyNumberFormat="1" applyFont="1" applyFill="1" applyBorder="1" applyAlignment="1">
      <alignment horizontal="center" vertical="center" wrapText="1"/>
    </xf>
    <xf numFmtId="166" fontId="29" fillId="0" borderId="10" xfId="333" applyNumberFormat="1" applyFont="1" applyBorder="1" applyAlignment="1">
      <alignment horizontal="center" vertical="center" wrapText="1"/>
    </xf>
    <xf numFmtId="1" fontId="29" fillId="0" borderId="10" xfId="333" applyNumberFormat="1" applyFont="1" applyBorder="1" applyAlignment="1">
      <alignment horizontal="center" vertical="center" wrapText="1"/>
    </xf>
    <xf numFmtId="16" fontId="29" fillId="0" borderId="10" xfId="333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5" fontId="29" fillId="0" borderId="10" xfId="333" applyNumberFormat="1" applyFont="1" applyBorder="1" applyAlignment="1">
      <alignment horizontal="center" vertical="center" wrapText="1"/>
    </xf>
    <xf numFmtId="2" fontId="31" fillId="24" borderId="10" xfId="333" applyNumberFormat="1" applyFont="1" applyFill="1" applyBorder="1" applyAlignment="1">
      <alignment horizontal="center" vertical="center" wrapText="1"/>
    </xf>
    <xf numFmtId="0" fontId="30" fillId="0" borderId="10" xfId="333" applyFont="1" applyBorder="1" applyAlignment="1">
      <alignment horizontal="center" vertical="center" wrapText="1"/>
    </xf>
    <xf numFmtId="0" fontId="29" fillId="0" borderId="17" xfId="333" applyFont="1" applyBorder="1" applyAlignment="1">
      <alignment horizontal="center" vertical="center" wrapText="1"/>
    </xf>
    <xf numFmtId="2" fontId="29" fillId="0" borderId="10" xfId="333" applyNumberFormat="1" applyFont="1" applyBorder="1" applyAlignment="1">
      <alignment horizontal="center" vertical="center"/>
    </xf>
    <xf numFmtId="9" fontId="29" fillId="0" borderId="10" xfId="333" applyNumberFormat="1" applyFont="1" applyBorder="1" applyAlignment="1">
      <alignment horizontal="center" vertical="center" wrapText="1"/>
    </xf>
    <xf numFmtId="0" fontId="29" fillId="0" borderId="16" xfId="333" applyFont="1" applyBorder="1" applyAlignment="1">
      <alignment horizontal="center" vertical="center" wrapText="1"/>
    </xf>
    <xf numFmtId="0" fontId="30" fillId="0" borderId="15" xfId="333" applyFont="1" applyBorder="1" applyAlignment="1">
      <alignment horizontal="center" vertical="center" wrapText="1"/>
    </xf>
    <xf numFmtId="9" fontId="29" fillId="0" borderId="15" xfId="333" applyNumberFormat="1" applyFont="1" applyBorder="1" applyAlignment="1">
      <alignment horizontal="center" vertical="center" wrapText="1"/>
    </xf>
    <xf numFmtId="2" fontId="29" fillId="0" borderId="15" xfId="333" applyNumberFormat="1" applyFont="1" applyBorder="1" applyAlignment="1">
      <alignment horizontal="center" vertical="center"/>
    </xf>
    <xf numFmtId="2" fontId="29" fillId="0" borderId="15" xfId="333" applyNumberFormat="1" applyFont="1" applyBorder="1" applyAlignment="1">
      <alignment horizontal="center" vertical="center" wrapText="1"/>
    </xf>
    <xf numFmtId="16" fontId="29" fillId="0" borderId="19" xfId="333" applyNumberFormat="1" applyFont="1" applyBorder="1" applyAlignment="1">
      <alignment horizontal="center" vertical="center" wrapText="1"/>
    </xf>
    <xf numFmtId="166" fontId="29" fillId="0" borderId="0" xfId="333" applyNumberFormat="1" applyFont="1" applyBorder="1" applyAlignment="1">
      <alignment horizontal="center" vertical="center" wrapText="1"/>
    </xf>
    <xf numFmtId="0" fontId="29" fillId="0" borderId="0" xfId="333" applyFont="1" applyBorder="1" applyAlignment="1">
      <alignment horizontal="center" vertical="center" wrapText="1"/>
    </xf>
    <xf numFmtId="0" fontId="29" fillId="0" borderId="0" xfId="333" applyFont="1" applyAlignment="1">
      <alignment horizontal="center" vertical="center" wrapText="1"/>
    </xf>
    <xf numFmtId="14" fontId="30" fillId="0" borderId="10" xfId="333" applyNumberFormat="1" applyFont="1" applyBorder="1" applyAlignment="1">
      <alignment horizontal="left" vertical="center" wrapText="1"/>
    </xf>
    <xf numFmtId="0" fontId="29" fillId="0" borderId="0" xfId="333" applyFont="1" applyAlignment="1">
      <alignment horizontal="center" vertical="center" wrapText="1"/>
    </xf>
    <xf numFmtId="0" fontId="29" fillId="25" borderId="10" xfId="333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" fontId="30" fillId="25" borderId="10" xfId="333" applyNumberFormat="1" applyFont="1" applyFill="1" applyBorder="1" applyAlignment="1">
      <alignment horizontal="center" vertical="center" wrapText="1"/>
    </xf>
    <xf numFmtId="1" fontId="30" fillId="0" borderId="18" xfId="333" applyNumberFormat="1" applyFont="1" applyBorder="1" applyAlignment="1">
      <alignment horizontal="center" vertical="center" wrapText="1"/>
    </xf>
    <xf numFmtId="0" fontId="3" fillId="0" borderId="0" xfId="0" applyFont="1"/>
    <xf numFmtId="0" fontId="29" fillId="0" borderId="11" xfId="0" applyFont="1" applyBorder="1" applyAlignment="1">
      <alignment horizontal="center" vertical="center" wrapText="1"/>
    </xf>
    <xf numFmtId="4" fontId="29" fillId="0" borderId="11" xfId="333" applyNumberFormat="1" applyFont="1" applyFill="1" applyBorder="1" applyAlignment="1">
      <alignment horizontal="center" vertical="center" wrapText="1"/>
    </xf>
    <xf numFmtId="0" fontId="29" fillId="25" borderId="15" xfId="333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" fontId="29" fillId="25" borderId="10" xfId="0" applyNumberFormat="1" applyFont="1" applyFill="1" applyBorder="1" applyAlignment="1">
      <alignment horizontal="center" vertical="center" wrapText="1"/>
    </xf>
    <xf numFmtId="0" fontId="29" fillId="0" borderId="12" xfId="333" applyFont="1" applyBorder="1" applyAlignment="1">
      <alignment horizontal="center" vertical="center" wrapText="1"/>
    </xf>
    <xf numFmtId="0" fontId="29" fillId="0" borderId="0" xfId="333" applyFont="1" applyBorder="1" applyAlignment="1">
      <alignment horizontal="center" vertical="center" wrapText="1"/>
    </xf>
    <xf numFmtId="2" fontId="29" fillId="0" borderId="0" xfId="333" applyNumberFormat="1" applyFont="1" applyBorder="1" applyAlignment="1">
      <alignment horizontal="center" vertical="center" wrapText="1"/>
    </xf>
    <xf numFmtId="0" fontId="29" fillId="0" borderId="15" xfId="333" applyFont="1" applyBorder="1" applyAlignment="1">
      <alignment horizontal="center" vertical="center" wrapText="1"/>
    </xf>
    <xf numFmtId="0" fontId="29" fillId="0" borderId="11" xfId="333" applyFont="1" applyBorder="1" applyAlignment="1">
      <alignment horizontal="center" vertical="center" wrapText="1"/>
    </xf>
    <xf numFmtId="0" fontId="28" fillId="0" borderId="15" xfId="333" applyFont="1" applyBorder="1" applyAlignment="1">
      <alignment horizontal="center" vertical="center" wrapText="1"/>
    </xf>
    <xf numFmtId="0" fontId="28" fillId="0" borderId="10" xfId="262" applyFont="1" applyFill="1" applyBorder="1" applyAlignment="1">
      <alignment horizontal="center" vertical="center" wrapText="1"/>
    </xf>
    <xf numFmtId="0" fontId="28" fillId="0" borderId="11" xfId="262" applyFont="1" applyFill="1" applyBorder="1" applyAlignment="1">
      <alignment horizontal="center" vertical="center" wrapText="1"/>
    </xf>
    <xf numFmtId="0" fontId="29" fillId="0" borderId="19" xfId="333" applyFont="1" applyBorder="1" applyAlignment="1">
      <alignment horizontal="center" vertical="center" wrapText="1"/>
    </xf>
    <xf numFmtId="2" fontId="31" fillId="24" borderId="24" xfId="333" applyNumberFormat="1" applyFont="1" applyFill="1" applyBorder="1" applyAlignment="1">
      <alignment horizontal="center" vertical="center" wrapText="1"/>
    </xf>
    <xf numFmtId="0" fontId="29" fillId="0" borderId="24" xfId="333" applyFont="1" applyBorder="1" applyAlignment="1">
      <alignment horizontal="center" vertical="center" wrapText="1"/>
    </xf>
    <xf numFmtId="2" fontId="29" fillId="0" borderId="24" xfId="333" applyNumberFormat="1" applyFont="1" applyBorder="1" applyAlignment="1">
      <alignment horizontal="center" vertical="center" wrapText="1"/>
    </xf>
    <xf numFmtId="0" fontId="28" fillId="0" borderId="10" xfId="333" applyFont="1" applyBorder="1" applyAlignment="1">
      <alignment horizontal="center" vertical="center" wrapText="1"/>
    </xf>
    <xf numFmtId="2" fontId="33" fillId="0" borderId="10" xfId="333" applyNumberFormat="1" applyFont="1" applyFill="1" applyBorder="1" applyAlignment="1">
      <alignment horizontal="center" vertical="center" wrapText="1"/>
    </xf>
    <xf numFmtId="0" fontId="29" fillId="0" borderId="10" xfId="333" applyFont="1" applyBorder="1" applyAlignment="1">
      <alignment horizontal="center" vertical="center" textRotation="90" wrapText="1"/>
    </xf>
    <xf numFmtId="0" fontId="29" fillId="0" borderId="10" xfId="333" applyFont="1" applyBorder="1" applyAlignment="1">
      <alignment horizontal="center" vertical="center" wrapText="1"/>
    </xf>
    <xf numFmtId="16" fontId="29" fillId="0" borderId="12" xfId="333" applyNumberFormat="1" applyFont="1" applyBorder="1" applyAlignment="1">
      <alignment horizontal="center" vertical="center" wrapText="1"/>
    </xf>
    <xf numFmtId="4" fontId="29" fillId="0" borderId="10" xfId="333" applyNumberFormat="1" applyFont="1" applyFill="1" applyBorder="1" applyAlignment="1">
      <alignment horizontal="center" vertical="center" wrapText="1"/>
    </xf>
    <xf numFmtId="166" fontId="29" fillId="0" borderId="10" xfId="333" applyNumberFormat="1" applyFont="1" applyBorder="1" applyAlignment="1">
      <alignment horizontal="center" vertical="center" wrapText="1"/>
    </xf>
    <xf numFmtId="1" fontId="29" fillId="0" borderId="10" xfId="333" applyNumberFormat="1" applyFont="1" applyBorder="1" applyAlignment="1">
      <alignment horizontal="center" vertical="center" wrapText="1"/>
    </xf>
    <xf numFmtId="16" fontId="29" fillId="0" borderId="10" xfId="333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25" borderId="10" xfId="333" applyFont="1" applyFill="1" applyBorder="1" applyAlignment="1">
      <alignment horizontal="center" vertical="center" wrapText="1"/>
    </xf>
    <xf numFmtId="0" fontId="29" fillId="25" borderId="10" xfId="0" applyFont="1" applyFill="1" applyBorder="1" applyAlignment="1">
      <alignment horizontal="center" vertical="center" wrapText="1"/>
    </xf>
    <xf numFmtId="1" fontId="30" fillId="25" borderId="10" xfId="333" applyNumberFormat="1" applyFont="1" applyFill="1" applyBorder="1" applyAlignment="1">
      <alignment horizontal="center" vertical="center" wrapText="1"/>
    </xf>
    <xf numFmtId="1" fontId="30" fillId="0" borderId="18" xfId="333" applyNumberFormat="1" applyFont="1" applyBorder="1" applyAlignment="1">
      <alignment horizontal="center" vertical="center" wrapText="1"/>
    </xf>
    <xf numFmtId="0" fontId="3" fillId="0" borderId="0" xfId="0" applyFont="1"/>
    <xf numFmtId="0" fontId="29" fillId="25" borderId="15" xfId="333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1" fontId="29" fillId="25" borderId="10" xfId="0" applyNumberFormat="1" applyFont="1" applyFill="1" applyBorder="1" applyAlignment="1">
      <alignment horizontal="center" vertical="center" wrapText="1"/>
    </xf>
    <xf numFmtId="0" fontId="29" fillId="0" borderId="0" xfId="333" applyFont="1" applyBorder="1" applyAlignment="1">
      <alignment horizontal="center" vertical="center" wrapText="1"/>
    </xf>
    <xf numFmtId="0" fontId="29" fillId="0" borderId="15" xfId="333" applyFont="1" applyBorder="1" applyAlignment="1">
      <alignment horizontal="center" vertical="center" wrapText="1"/>
    </xf>
    <xf numFmtId="2" fontId="29" fillId="0" borderId="0" xfId="333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top" wrapText="1" shrinkToFit="1"/>
    </xf>
    <xf numFmtId="0" fontId="23" fillId="0" borderId="0" xfId="0" applyFont="1" applyAlignment="1">
      <alignment horizontal="center" vertical="top" wrapText="1" shrinkToFit="1"/>
    </xf>
    <xf numFmtId="0" fontId="26" fillId="0" borderId="0" xfId="0" applyFont="1" applyAlignment="1">
      <alignment horizontal="center" vertical="top" wrapText="1" shrinkToFit="1"/>
    </xf>
    <xf numFmtId="0" fontId="24" fillId="0" borderId="0" xfId="0" applyFont="1" applyAlignment="1">
      <alignment horizontal="left" wrapText="1" shrinkToFit="1"/>
    </xf>
    <xf numFmtId="0" fontId="24" fillId="0" borderId="0" xfId="0" applyFont="1" applyAlignment="1">
      <alignment horizontal="center" wrapText="1" shrinkToFit="1"/>
    </xf>
    <xf numFmtId="0" fontId="29" fillId="0" borderId="16" xfId="333" applyFont="1" applyBorder="1" applyAlignment="1">
      <alignment horizontal="center" vertical="center" wrapText="1"/>
    </xf>
    <xf numFmtId="0" fontId="29" fillId="0" borderId="21" xfId="333" applyFont="1" applyBorder="1" applyAlignment="1">
      <alignment horizontal="center" vertical="center" wrapText="1"/>
    </xf>
    <xf numFmtId="0" fontId="29" fillId="0" borderId="22" xfId="333" applyFont="1" applyBorder="1" applyAlignment="1">
      <alignment horizontal="center" vertical="center" wrapText="1"/>
    </xf>
    <xf numFmtId="0" fontId="29" fillId="0" borderId="19" xfId="333" applyFont="1" applyBorder="1" applyAlignment="1">
      <alignment horizontal="center" vertical="center" wrapText="1"/>
    </xf>
    <xf numFmtId="0" fontId="29" fillId="0" borderId="0" xfId="333" applyFont="1" applyBorder="1" applyAlignment="1">
      <alignment horizontal="center" vertical="center" wrapText="1"/>
    </xf>
    <xf numFmtId="0" fontId="29" fillId="0" borderId="20" xfId="333" applyFont="1" applyBorder="1" applyAlignment="1">
      <alignment horizontal="center" vertical="center" wrapText="1"/>
    </xf>
    <xf numFmtId="2" fontId="29" fillId="0" borderId="0" xfId="333" applyNumberFormat="1" applyFont="1" applyBorder="1" applyAlignment="1">
      <alignment horizontal="center" vertical="center" wrapText="1"/>
    </xf>
    <xf numFmtId="2" fontId="29" fillId="0" borderId="20" xfId="333" applyNumberFormat="1" applyFont="1" applyBorder="1" applyAlignment="1">
      <alignment horizontal="center" vertical="center" wrapText="1"/>
    </xf>
    <xf numFmtId="0" fontId="29" fillId="0" borderId="12" xfId="333" applyFont="1" applyBorder="1" applyAlignment="1">
      <alignment horizontal="center" vertical="center" wrapText="1"/>
    </xf>
    <xf numFmtId="0" fontId="29" fillId="0" borderId="13" xfId="333" applyFont="1" applyBorder="1" applyAlignment="1">
      <alignment horizontal="center" vertical="center" wrapText="1"/>
    </xf>
    <xf numFmtId="0" fontId="29" fillId="0" borderId="0" xfId="333" applyFont="1" applyBorder="1" applyAlignment="1">
      <alignment horizontal="left" vertical="center" wrapText="1"/>
    </xf>
    <xf numFmtId="0" fontId="29" fillId="0" borderId="20" xfId="333" applyFont="1" applyBorder="1" applyAlignment="1">
      <alignment horizontal="left" vertical="center" wrapText="1"/>
    </xf>
    <xf numFmtId="0" fontId="29" fillId="0" borderId="17" xfId="333" applyFont="1" applyFill="1" applyBorder="1" applyAlignment="1">
      <alignment horizontal="left" vertical="center" wrapText="1"/>
    </xf>
    <xf numFmtId="0" fontId="29" fillId="0" borderId="14" xfId="333" applyFont="1" applyFill="1" applyBorder="1" applyAlignment="1">
      <alignment horizontal="left" vertical="center" wrapText="1"/>
    </xf>
    <xf numFmtId="0" fontId="29" fillId="0" borderId="23" xfId="333" applyFont="1" applyFill="1" applyBorder="1" applyAlignment="1">
      <alignment horizontal="left" vertical="center" wrapText="1"/>
    </xf>
    <xf numFmtId="0" fontId="29" fillId="0" borderId="15" xfId="333" applyFont="1" applyBorder="1" applyAlignment="1">
      <alignment horizontal="center" vertical="center" wrapText="1"/>
    </xf>
    <xf numFmtId="0" fontId="29" fillId="0" borderId="11" xfId="333" applyFont="1" applyBorder="1" applyAlignment="1">
      <alignment horizontal="center" vertical="center" wrapText="1"/>
    </xf>
  </cellXfs>
  <cellStyles count="335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1 4 2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2 2" xfId="8" xr:uid="{00000000-0005-0000-0000-000007000000}"/>
    <cellStyle name="20% - Accent2 3" xfId="9" xr:uid="{00000000-0005-0000-0000-000008000000}"/>
    <cellStyle name="20% - Accent2 4" xfId="10" xr:uid="{00000000-0005-0000-0000-000009000000}"/>
    <cellStyle name="20% - Accent2 4 2" xfId="11" xr:uid="{00000000-0005-0000-0000-00000A000000}"/>
    <cellStyle name="20% - Accent2 5" xfId="12" xr:uid="{00000000-0005-0000-0000-00000B000000}"/>
    <cellStyle name="20% - Accent2 6" xfId="13" xr:uid="{00000000-0005-0000-0000-00000C000000}"/>
    <cellStyle name="20% - Accent2 7" xfId="14" xr:uid="{00000000-0005-0000-0000-00000D000000}"/>
    <cellStyle name="20% - Accent3 2" xfId="15" xr:uid="{00000000-0005-0000-0000-00000E000000}"/>
    <cellStyle name="20% - Accent3 3" xfId="16" xr:uid="{00000000-0005-0000-0000-00000F000000}"/>
    <cellStyle name="20% - Accent3 4" xfId="17" xr:uid="{00000000-0005-0000-0000-000010000000}"/>
    <cellStyle name="20% - Accent3 4 2" xfId="18" xr:uid="{00000000-0005-0000-0000-000011000000}"/>
    <cellStyle name="20% - Accent3 5" xfId="19" xr:uid="{00000000-0005-0000-0000-000012000000}"/>
    <cellStyle name="20% - Accent3 6" xfId="20" xr:uid="{00000000-0005-0000-0000-000013000000}"/>
    <cellStyle name="20% - Accent3 7" xfId="21" xr:uid="{00000000-0005-0000-0000-000014000000}"/>
    <cellStyle name="20% - Accent4 2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4 4 2" xfId="25" xr:uid="{00000000-0005-0000-0000-000018000000}"/>
    <cellStyle name="20% - Accent4 5" xfId="26" xr:uid="{00000000-0005-0000-0000-000019000000}"/>
    <cellStyle name="20% - Accent4 6" xfId="27" xr:uid="{00000000-0005-0000-0000-00001A000000}"/>
    <cellStyle name="20% - Accent4 7" xfId="28" xr:uid="{00000000-0005-0000-0000-00001B000000}"/>
    <cellStyle name="20% - Accent5 2" xfId="29" xr:uid="{00000000-0005-0000-0000-00001C000000}"/>
    <cellStyle name="20% - Accent5 3" xfId="30" xr:uid="{00000000-0005-0000-0000-00001D000000}"/>
    <cellStyle name="20% - Accent5 4" xfId="31" xr:uid="{00000000-0005-0000-0000-00001E000000}"/>
    <cellStyle name="20% - Accent5 4 2" xfId="32" xr:uid="{00000000-0005-0000-0000-00001F000000}"/>
    <cellStyle name="20% - Accent5 5" xfId="33" xr:uid="{00000000-0005-0000-0000-000020000000}"/>
    <cellStyle name="20% - Accent5 6" xfId="34" xr:uid="{00000000-0005-0000-0000-000021000000}"/>
    <cellStyle name="20% - Accent5 7" xfId="35" xr:uid="{00000000-0005-0000-0000-000022000000}"/>
    <cellStyle name="20% - Accent6 2" xfId="36" xr:uid="{00000000-0005-0000-0000-000023000000}"/>
    <cellStyle name="20% - Accent6 3" xfId="37" xr:uid="{00000000-0005-0000-0000-000024000000}"/>
    <cellStyle name="20% - Accent6 4" xfId="38" xr:uid="{00000000-0005-0000-0000-000025000000}"/>
    <cellStyle name="20% - Accent6 4 2" xfId="39" xr:uid="{00000000-0005-0000-0000-000026000000}"/>
    <cellStyle name="20% - Accent6 5" xfId="40" xr:uid="{00000000-0005-0000-0000-000027000000}"/>
    <cellStyle name="20% - Accent6 6" xfId="41" xr:uid="{00000000-0005-0000-0000-000028000000}"/>
    <cellStyle name="20% - Accent6 7" xfId="42" xr:uid="{00000000-0005-0000-0000-000029000000}"/>
    <cellStyle name="40% - Accent1 2" xfId="43" xr:uid="{00000000-0005-0000-0000-00002A000000}"/>
    <cellStyle name="40% - Accent1 3" xfId="44" xr:uid="{00000000-0005-0000-0000-00002B000000}"/>
    <cellStyle name="40% - Accent1 4" xfId="45" xr:uid="{00000000-0005-0000-0000-00002C000000}"/>
    <cellStyle name="40% - Accent1 4 2" xfId="46" xr:uid="{00000000-0005-0000-0000-00002D000000}"/>
    <cellStyle name="40% - Accent1 5" xfId="47" xr:uid="{00000000-0005-0000-0000-00002E000000}"/>
    <cellStyle name="40% - Accent1 6" xfId="48" xr:uid="{00000000-0005-0000-0000-00002F000000}"/>
    <cellStyle name="40% - Accent1 7" xfId="49" xr:uid="{00000000-0005-0000-0000-000030000000}"/>
    <cellStyle name="40% - Accent2 2" xfId="50" xr:uid="{00000000-0005-0000-0000-000031000000}"/>
    <cellStyle name="40% - Accent2 3" xfId="51" xr:uid="{00000000-0005-0000-0000-000032000000}"/>
    <cellStyle name="40% - Accent2 4" xfId="52" xr:uid="{00000000-0005-0000-0000-000033000000}"/>
    <cellStyle name="40% - Accent2 4 2" xfId="53" xr:uid="{00000000-0005-0000-0000-000034000000}"/>
    <cellStyle name="40% - Accent2 5" xfId="54" xr:uid="{00000000-0005-0000-0000-000035000000}"/>
    <cellStyle name="40% - Accent2 6" xfId="55" xr:uid="{00000000-0005-0000-0000-000036000000}"/>
    <cellStyle name="40% - Accent2 7" xfId="56" xr:uid="{00000000-0005-0000-0000-000037000000}"/>
    <cellStyle name="40% - Accent3 2" xfId="57" xr:uid="{00000000-0005-0000-0000-000038000000}"/>
    <cellStyle name="40% - Accent3 3" xfId="58" xr:uid="{00000000-0005-0000-0000-000039000000}"/>
    <cellStyle name="40% - Accent3 4" xfId="59" xr:uid="{00000000-0005-0000-0000-00003A000000}"/>
    <cellStyle name="40% - Accent3 4 2" xfId="60" xr:uid="{00000000-0005-0000-0000-00003B000000}"/>
    <cellStyle name="40% - Accent3 5" xfId="61" xr:uid="{00000000-0005-0000-0000-00003C000000}"/>
    <cellStyle name="40% - Accent3 6" xfId="62" xr:uid="{00000000-0005-0000-0000-00003D000000}"/>
    <cellStyle name="40% - Accent3 7" xfId="63" xr:uid="{00000000-0005-0000-0000-00003E000000}"/>
    <cellStyle name="40% - Accent4 2" xfId="64" xr:uid="{00000000-0005-0000-0000-00003F000000}"/>
    <cellStyle name="40% - Accent4 3" xfId="65" xr:uid="{00000000-0005-0000-0000-000040000000}"/>
    <cellStyle name="40% - Accent4 4" xfId="66" xr:uid="{00000000-0005-0000-0000-000041000000}"/>
    <cellStyle name="40% - Accent4 4 2" xfId="67" xr:uid="{00000000-0005-0000-0000-000042000000}"/>
    <cellStyle name="40% - Accent4 5" xfId="68" xr:uid="{00000000-0005-0000-0000-000043000000}"/>
    <cellStyle name="40% - Accent4 6" xfId="69" xr:uid="{00000000-0005-0000-0000-000044000000}"/>
    <cellStyle name="40% - Accent4 7" xfId="70" xr:uid="{00000000-0005-0000-0000-000045000000}"/>
    <cellStyle name="40% - Accent5 2" xfId="71" xr:uid="{00000000-0005-0000-0000-000046000000}"/>
    <cellStyle name="40% - Accent5 3" xfId="72" xr:uid="{00000000-0005-0000-0000-000047000000}"/>
    <cellStyle name="40% - Accent5 4" xfId="73" xr:uid="{00000000-0005-0000-0000-000048000000}"/>
    <cellStyle name="40% - Accent5 4 2" xfId="74" xr:uid="{00000000-0005-0000-0000-000049000000}"/>
    <cellStyle name="40% - Accent5 5" xfId="75" xr:uid="{00000000-0005-0000-0000-00004A000000}"/>
    <cellStyle name="40% - Accent5 6" xfId="76" xr:uid="{00000000-0005-0000-0000-00004B000000}"/>
    <cellStyle name="40% - Accent5 7" xfId="77" xr:uid="{00000000-0005-0000-0000-00004C000000}"/>
    <cellStyle name="40% - Accent6 2" xfId="78" xr:uid="{00000000-0005-0000-0000-00004D000000}"/>
    <cellStyle name="40% - Accent6 3" xfId="79" xr:uid="{00000000-0005-0000-0000-00004E000000}"/>
    <cellStyle name="40% - Accent6 4" xfId="80" xr:uid="{00000000-0005-0000-0000-00004F000000}"/>
    <cellStyle name="40% - Accent6 4 2" xfId="81" xr:uid="{00000000-0005-0000-0000-000050000000}"/>
    <cellStyle name="40% - Accent6 5" xfId="82" xr:uid="{00000000-0005-0000-0000-000051000000}"/>
    <cellStyle name="40% - Accent6 6" xfId="83" xr:uid="{00000000-0005-0000-0000-000052000000}"/>
    <cellStyle name="40% - Accent6 7" xfId="84" xr:uid="{00000000-0005-0000-0000-000053000000}"/>
    <cellStyle name="60% - Accent1 2" xfId="85" xr:uid="{00000000-0005-0000-0000-000054000000}"/>
    <cellStyle name="60% - Accent1 3" xfId="86" xr:uid="{00000000-0005-0000-0000-000055000000}"/>
    <cellStyle name="60% - Accent1 4" xfId="87" xr:uid="{00000000-0005-0000-0000-000056000000}"/>
    <cellStyle name="60% - Accent1 4 2" xfId="88" xr:uid="{00000000-0005-0000-0000-000057000000}"/>
    <cellStyle name="60% - Accent1 5" xfId="89" xr:uid="{00000000-0005-0000-0000-000058000000}"/>
    <cellStyle name="60% - Accent1 6" xfId="90" xr:uid="{00000000-0005-0000-0000-000059000000}"/>
    <cellStyle name="60% - Accent1 7" xfId="91" xr:uid="{00000000-0005-0000-0000-00005A000000}"/>
    <cellStyle name="60% - Accent2 2" xfId="92" xr:uid="{00000000-0005-0000-0000-00005B000000}"/>
    <cellStyle name="60% - Accent2 3" xfId="93" xr:uid="{00000000-0005-0000-0000-00005C000000}"/>
    <cellStyle name="60% - Accent2 4" xfId="94" xr:uid="{00000000-0005-0000-0000-00005D000000}"/>
    <cellStyle name="60% - Accent2 4 2" xfId="95" xr:uid="{00000000-0005-0000-0000-00005E000000}"/>
    <cellStyle name="60% - Accent2 5" xfId="96" xr:uid="{00000000-0005-0000-0000-00005F000000}"/>
    <cellStyle name="60% - Accent2 6" xfId="97" xr:uid="{00000000-0005-0000-0000-000060000000}"/>
    <cellStyle name="60% - Accent2 7" xfId="98" xr:uid="{00000000-0005-0000-0000-000061000000}"/>
    <cellStyle name="60% - Accent3 2" xfId="99" xr:uid="{00000000-0005-0000-0000-000062000000}"/>
    <cellStyle name="60% - Accent3 3" xfId="100" xr:uid="{00000000-0005-0000-0000-000063000000}"/>
    <cellStyle name="60% - Accent3 4" xfId="101" xr:uid="{00000000-0005-0000-0000-000064000000}"/>
    <cellStyle name="60% - Accent3 4 2" xfId="102" xr:uid="{00000000-0005-0000-0000-000065000000}"/>
    <cellStyle name="60% - Accent3 5" xfId="103" xr:uid="{00000000-0005-0000-0000-000066000000}"/>
    <cellStyle name="60% - Accent3 6" xfId="104" xr:uid="{00000000-0005-0000-0000-000067000000}"/>
    <cellStyle name="60% - Accent3 7" xfId="105" xr:uid="{00000000-0005-0000-0000-000068000000}"/>
    <cellStyle name="60% - Accent4 2" xfId="106" xr:uid="{00000000-0005-0000-0000-000069000000}"/>
    <cellStyle name="60% - Accent4 3" xfId="107" xr:uid="{00000000-0005-0000-0000-00006A000000}"/>
    <cellStyle name="60% - Accent4 4" xfId="108" xr:uid="{00000000-0005-0000-0000-00006B000000}"/>
    <cellStyle name="60% - Accent4 4 2" xfId="109" xr:uid="{00000000-0005-0000-0000-00006C000000}"/>
    <cellStyle name="60% - Accent4 5" xfId="110" xr:uid="{00000000-0005-0000-0000-00006D000000}"/>
    <cellStyle name="60% - Accent4 6" xfId="111" xr:uid="{00000000-0005-0000-0000-00006E000000}"/>
    <cellStyle name="60% - Accent4 7" xfId="112" xr:uid="{00000000-0005-0000-0000-00006F000000}"/>
    <cellStyle name="60% - Accent5 2" xfId="113" xr:uid="{00000000-0005-0000-0000-000070000000}"/>
    <cellStyle name="60% - Accent5 3" xfId="114" xr:uid="{00000000-0005-0000-0000-000071000000}"/>
    <cellStyle name="60% - Accent5 4" xfId="115" xr:uid="{00000000-0005-0000-0000-000072000000}"/>
    <cellStyle name="60% - Accent5 4 2" xfId="116" xr:uid="{00000000-0005-0000-0000-000073000000}"/>
    <cellStyle name="60% - Accent5 5" xfId="117" xr:uid="{00000000-0005-0000-0000-000074000000}"/>
    <cellStyle name="60% - Accent5 6" xfId="118" xr:uid="{00000000-0005-0000-0000-000075000000}"/>
    <cellStyle name="60% - Accent5 7" xfId="119" xr:uid="{00000000-0005-0000-0000-000076000000}"/>
    <cellStyle name="60% - Accent6 2" xfId="120" xr:uid="{00000000-0005-0000-0000-000077000000}"/>
    <cellStyle name="60% - Accent6 3" xfId="121" xr:uid="{00000000-0005-0000-0000-000078000000}"/>
    <cellStyle name="60% - Accent6 4" xfId="122" xr:uid="{00000000-0005-0000-0000-000079000000}"/>
    <cellStyle name="60% - Accent6 4 2" xfId="123" xr:uid="{00000000-0005-0000-0000-00007A000000}"/>
    <cellStyle name="60% - Accent6 5" xfId="124" xr:uid="{00000000-0005-0000-0000-00007B000000}"/>
    <cellStyle name="60% - Accent6 6" xfId="125" xr:uid="{00000000-0005-0000-0000-00007C000000}"/>
    <cellStyle name="60% - Accent6 7" xfId="126" xr:uid="{00000000-0005-0000-0000-00007D000000}"/>
    <cellStyle name="Accent1 2" xfId="127" xr:uid="{00000000-0005-0000-0000-00007E000000}"/>
    <cellStyle name="Accent1 3" xfId="128" xr:uid="{00000000-0005-0000-0000-00007F000000}"/>
    <cellStyle name="Accent1 4" xfId="129" xr:uid="{00000000-0005-0000-0000-000080000000}"/>
    <cellStyle name="Accent1 4 2" xfId="130" xr:uid="{00000000-0005-0000-0000-000081000000}"/>
    <cellStyle name="Accent1 5" xfId="131" xr:uid="{00000000-0005-0000-0000-000082000000}"/>
    <cellStyle name="Accent1 6" xfId="132" xr:uid="{00000000-0005-0000-0000-000083000000}"/>
    <cellStyle name="Accent1 7" xfId="133" xr:uid="{00000000-0005-0000-0000-000084000000}"/>
    <cellStyle name="Accent2 2" xfId="134" xr:uid="{00000000-0005-0000-0000-000085000000}"/>
    <cellStyle name="Accent2 3" xfId="135" xr:uid="{00000000-0005-0000-0000-000086000000}"/>
    <cellStyle name="Accent2 4" xfId="136" xr:uid="{00000000-0005-0000-0000-000087000000}"/>
    <cellStyle name="Accent2 4 2" xfId="137" xr:uid="{00000000-0005-0000-0000-000088000000}"/>
    <cellStyle name="Accent2 5" xfId="138" xr:uid="{00000000-0005-0000-0000-000089000000}"/>
    <cellStyle name="Accent2 6" xfId="139" xr:uid="{00000000-0005-0000-0000-00008A000000}"/>
    <cellStyle name="Accent2 7" xfId="140" xr:uid="{00000000-0005-0000-0000-00008B000000}"/>
    <cellStyle name="Accent3 2" xfId="141" xr:uid="{00000000-0005-0000-0000-00008C000000}"/>
    <cellStyle name="Accent3 3" xfId="142" xr:uid="{00000000-0005-0000-0000-00008D000000}"/>
    <cellStyle name="Accent3 4" xfId="143" xr:uid="{00000000-0005-0000-0000-00008E000000}"/>
    <cellStyle name="Accent3 4 2" xfId="144" xr:uid="{00000000-0005-0000-0000-00008F000000}"/>
    <cellStyle name="Accent3 5" xfId="145" xr:uid="{00000000-0005-0000-0000-000090000000}"/>
    <cellStyle name="Accent3 6" xfId="146" xr:uid="{00000000-0005-0000-0000-000091000000}"/>
    <cellStyle name="Accent3 7" xfId="147" xr:uid="{00000000-0005-0000-0000-000092000000}"/>
    <cellStyle name="Accent4 2" xfId="148" xr:uid="{00000000-0005-0000-0000-000093000000}"/>
    <cellStyle name="Accent4 3" xfId="149" xr:uid="{00000000-0005-0000-0000-000094000000}"/>
    <cellStyle name="Accent4 4" xfId="150" xr:uid="{00000000-0005-0000-0000-000095000000}"/>
    <cellStyle name="Accent4 4 2" xfId="151" xr:uid="{00000000-0005-0000-0000-000096000000}"/>
    <cellStyle name="Accent4 5" xfId="152" xr:uid="{00000000-0005-0000-0000-000097000000}"/>
    <cellStyle name="Accent4 6" xfId="153" xr:uid="{00000000-0005-0000-0000-000098000000}"/>
    <cellStyle name="Accent4 7" xfId="154" xr:uid="{00000000-0005-0000-0000-000099000000}"/>
    <cellStyle name="Accent5 2" xfId="155" xr:uid="{00000000-0005-0000-0000-00009A000000}"/>
    <cellStyle name="Accent5 3" xfId="156" xr:uid="{00000000-0005-0000-0000-00009B000000}"/>
    <cellStyle name="Accent5 4" xfId="157" xr:uid="{00000000-0005-0000-0000-00009C000000}"/>
    <cellStyle name="Accent5 4 2" xfId="158" xr:uid="{00000000-0005-0000-0000-00009D000000}"/>
    <cellStyle name="Accent5 5" xfId="159" xr:uid="{00000000-0005-0000-0000-00009E000000}"/>
    <cellStyle name="Accent5 6" xfId="160" xr:uid="{00000000-0005-0000-0000-00009F000000}"/>
    <cellStyle name="Accent5 7" xfId="161" xr:uid="{00000000-0005-0000-0000-0000A0000000}"/>
    <cellStyle name="Accent6 2" xfId="162" xr:uid="{00000000-0005-0000-0000-0000A1000000}"/>
    <cellStyle name="Accent6 3" xfId="163" xr:uid="{00000000-0005-0000-0000-0000A2000000}"/>
    <cellStyle name="Accent6 4" xfId="164" xr:uid="{00000000-0005-0000-0000-0000A3000000}"/>
    <cellStyle name="Accent6 4 2" xfId="165" xr:uid="{00000000-0005-0000-0000-0000A4000000}"/>
    <cellStyle name="Accent6 5" xfId="166" xr:uid="{00000000-0005-0000-0000-0000A5000000}"/>
    <cellStyle name="Accent6 6" xfId="167" xr:uid="{00000000-0005-0000-0000-0000A6000000}"/>
    <cellStyle name="Accent6 7" xfId="168" xr:uid="{00000000-0005-0000-0000-0000A7000000}"/>
    <cellStyle name="Bad 2" xfId="169" xr:uid="{00000000-0005-0000-0000-0000A8000000}"/>
    <cellStyle name="Bad 3" xfId="170" xr:uid="{00000000-0005-0000-0000-0000A9000000}"/>
    <cellStyle name="Bad 4" xfId="171" xr:uid="{00000000-0005-0000-0000-0000AA000000}"/>
    <cellStyle name="Bad 4 2" xfId="172" xr:uid="{00000000-0005-0000-0000-0000AB000000}"/>
    <cellStyle name="Bad 5" xfId="173" xr:uid="{00000000-0005-0000-0000-0000AC000000}"/>
    <cellStyle name="Bad 6" xfId="174" xr:uid="{00000000-0005-0000-0000-0000AD000000}"/>
    <cellStyle name="Bad 7" xfId="175" xr:uid="{00000000-0005-0000-0000-0000AE000000}"/>
    <cellStyle name="Calculation 2" xfId="176" xr:uid="{00000000-0005-0000-0000-0000AF000000}"/>
    <cellStyle name="Calculation 3" xfId="177" xr:uid="{00000000-0005-0000-0000-0000B0000000}"/>
    <cellStyle name="Calculation 4" xfId="178" xr:uid="{00000000-0005-0000-0000-0000B1000000}"/>
    <cellStyle name="Calculation 4 2" xfId="179" xr:uid="{00000000-0005-0000-0000-0000B2000000}"/>
    <cellStyle name="Calculation 4_SAN2009-IIIxlsx" xfId="180" xr:uid="{00000000-0005-0000-0000-0000B3000000}"/>
    <cellStyle name="Calculation 5" xfId="181" xr:uid="{00000000-0005-0000-0000-0000B4000000}"/>
    <cellStyle name="Calculation 6" xfId="182" xr:uid="{00000000-0005-0000-0000-0000B5000000}"/>
    <cellStyle name="Calculation 7" xfId="183" xr:uid="{00000000-0005-0000-0000-0000B6000000}"/>
    <cellStyle name="Check Cell 2" xfId="184" xr:uid="{00000000-0005-0000-0000-0000B7000000}"/>
    <cellStyle name="Check Cell 3" xfId="185" xr:uid="{00000000-0005-0000-0000-0000B8000000}"/>
    <cellStyle name="Check Cell 4" xfId="186" xr:uid="{00000000-0005-0000-0000-0000B9000000}"/>
    <cellStyle name="Check Cell 4 2" xfId="187" xr:uid="{00000000-0005-0000-0000-0000BA000000}"/>
    <cellStyle name="Check Cell 4_SAN2009-IIIxlsx" xfId="188" xr:uid="{00000000-0005-0000-0000-0000BB000000}"/>
    <cellStyle name="Check Cell 5" xfId="189" xr:uid="{00000000-0005-0000-0000-0000BC000000}"/>
    <cellStyle name="Check Cell 6" xfId="190" xr:uid="{00000000-0005-0000-0000-0000BD000000}"/>
    <cellStyle name="Check Cell 7" xfId="191" xr:uid="{00000000-0005-0000-0000-0000BE000000}"/>
    <cellStyle name="Comma 2" xfId="192" xr:uid="{00000000-0005-0000-0000-0000BF000000}"/>
    <cellStyle name="Comma 3" xfId="193" xr:uid="{00000000-0005-0000-0000-0000C0000000}"/>
    <cellStyle name="Explanatory Text 2" xfId="194" xr:uid="{00000000-0005-0000-0000-0000C1000000}"/>
    <cellStyle name="Explanatory Text 3" xfId="195" xr:uid="{00000000-0005-0000-0000-0000C2000000}"/>
    <cellStyle name="Explanatory Text 4" xfId="196" xr:uid="{00000000-0005-0000-0000-0000C3000000}"/>
    <cellStyle name="Explanatory Text 4 2" xfId="197" xr:uid="{00000000-0005-0000-0000-0000C4000000}"/>
    <cellStyle name="Explanatory Text 5" xfId="198" xr:uid="{00000000-0005-0000-0000-0000C5000000}"/>
    <cellStyle name="Explanatory Text 6" xfId="199" xr:uid="{00000000-0005-0000-0000-0000C6000000}"/>
    <cellStyle name="Explanatory Text 7" xfId="200" xr:uid="{00000000-0005-0000-0000-0000C7000000}"/>
    <cellStyle name="Good 2" xfId="201" xr:uid="{00000000-0005-0000-0000-0000C8000000}"/>
    <cellStyle name="Good 3" xfId="202" xr:uid="{00000000-0005-0000-0000-0000C9000000}"/>
    <cellStyle name="Good 4" xfId="203" xr:uid="{00000000-0005-0000-0000-0000CA000000}"/>
    <cellStyle name="Good 4 2" xfId="204" xr:uid="{00000000-0005-0000-0000-0000CB000000}"/>
    <cellStyle name="Good 5" xfId="205" xr:uid="{00000000-0005-0000-0000-0000CC000000}"/>
    <cellStyle name="Good 6" xfId="206" xr:uid="{00000000-0005-0000-0000-0000CD000000}"/>
    <cellStyle name="Good 7" xfId="207" xr:uid="{00000000-0005-0000-0000-0000CE000000}"/>
    <cellStyle name="Heading 1 2" xfId="208" xr:uid="{00000000-0005-0000-0000-0000CF000000}"/>
    <cellStyle name="Heading 1 3" xfId="209" xr:uid="{00000000-0005-0000-0000-0000D0000000}"/>
    <cellStyle name="Heading 1 4" xfId="210" xr:uid="{00000000-0005-0000-0000-0000D1000000}"/>
    <cellStyle name="Heading 1 4 2" xfId="211" xr:uid="{00000000-0005-0000-0000-0000D2000000}"/>
    <cellStyle name="Heading 1 4_SAN2009-IIIxlsx" xfId="212" xr:uid="{00000000-0005-0000-0000-0000D3000000}"/>
    <cellStyle name="Heading 1 5" xfId="213" xr:uid="{00000000-0005-0000-0000-0000D4000000}"/>
    <cellStyle name="Heading 1 6" xfId="214" xr:uid="{00000000-0005-0000-0000-0000D5000000}"/>
    <cellStyle name="Heading 1 7" xfId="215" xr:uid="{00000000-0005-0000-0000-0000D6000000}"/>
    <cellStyle name="Heading 2 2" xfId="216" xr:uid="{00000000-0005-0000-0000-0000D7000000}"/>
    <cellStyle name="Heading 2 3" xfId="217" xr:uid="{00000000-0005-0000-0000-0000D8000000}"/>
    <cellStyle name="Heading 2 4" xfId="218" xr:uid="{00000000-0005-0000-0000-0000D9000000}"/>
    <cellStyle name="Heading 2 4 2" xfId="219" xr:uid="{00000000-0005-0000-0000-0000DA000000}"/>
    <cellStyle name="Heading 2 4_SAN2009-IIIxlsx" xfId="220" xr:uid="{00000000-0005-0000-0000-0000DB000000}"/>
    <cellStyle name="Heading 2 5" xfId="221" xr:uid="{00000000-0005-0000-0000-0000DC000000}"/>
    <cellStyle name="Heading 2 6" xfId="222" xr:uid="{00000000-0005-0000-0000-0000DD000000}"/>
    <cellStyle name="Heading 2 7" xfId="223" xr:uid="{00000000-0005-0000-0000-0000DE000000}"/>
    <cellStyle name="Heading 3 2" xfId="224" xr:uid="{00000000-0005-0000-0000-0000DF000000}"/>
    <cellStyle name="Heading 3 3" xfId="225" xr:uid="{00000000-0005-0000-0000-0000E0000000}"/>
    <cellStyle name="Heading 3 4" xfId="226" xr:uid="{00000000-0005-0000-0000-0000E1000000}"/>
    <cellStyle name="Heading 3 4 2" xfId="227" xr:uid="{00000000-0005-0000-0000-0000E2000000}"/>
    <cellStyle name="Heading 3 4_SAN2009-IIIxlsx" xfId="228" xr:uid="{00000000-0005-0000-0000-0000E3000000}"/>
    <cellStyle name="Heading 3 5" xfId="229" xr:uid="{00000000-0005-0000-0000-0000E4000000}"/>
    <cellStyle name="Heading 3 6" xfId="230" xr:uid="{00000000-0005-0000-0000-0000E5000000}"/>
    <cellStyle name="Heading 3 7" xfId="231" xr:uid="{00000000-0005-0000-0000-0000E6000000}"/>
    <cellStyle name="Heading 4 2" xfId="232" xr:uid="{00000000-0005-0000-0000-0000E7000000}"/>
    <cellStyle name="Heading 4 3" xfId="233" xr:uid="{00000000-0005-0000-0000-0000E8000000}"/>
    <cellStyle name="Heading 4 4" xfId="234" xr:uid="{00000000-0005-0000-0000-0000E9000000}"/>
    <cellStyle name="Heading 4 4 2" xfId="235" xr:uid="{00000000-0005-0000-0000-0000EA000000}"/>
    <cellStyle name="Heading 4 5" xfId="236" xr:uid="{00000000-0005-0000-0000-0000EB000000}"/>
    <cellStyle name="Heading 4 6" xfId="237" xr:uid="{00000000-0005-0000-0000-0000EC000000}"/>
    <cellStyle name="Heading 4 7" xfId="238" xr:uid="{00000000-0005-0000-0000-0000ED000000}"/>
    <cellStyle name="Input 2" xfId="239" xr:uid="{00000000-0005-0000-0000-0000EE000000}"/>
    <cellStyle name="Input 3" xfId="240" xr:uid="{00000000-0005-0000-0000-0000EF000000}"/>
    <cellStyle name="Input 4" xfId="241" xr:uid="{00000000-0005-0000-0000-0000F0000000}"/>
    <cellStyle name="Input 4 2" xfId="242" xr:uid="{00000000-0005-0000-0000-0000F1000000}"/>
    <cellStyle name="Input 4_SAN2009-IIIxlsx" xfId="243" xr:uid="{00000000-0005-0000-0000-0000F2000000}"/>
    <cellStyle name="Input 5" xfId="244" xr:uid="{00000000-0005-0000-0000-0000F3000000}"/>
    <cellStyle name="Input 6" xfId="245" xr:uid="{00000000-0005-0000-0000-0000F4000000}"/>
    <cellStyle name="Input 7" xfId="246" xr:uid="{00000000-0005-0000-0000-0000F5000000}"/>
    <cellStyle name="Linked Cell 2" xfId="247" xr:uid="{00000000-0005-0000-0000-0000F6000000}"/>
    <cellStyle name="Linked Cell 3" xfId="248" xr:uid="{00000000-0005-0000-0000-0000F7000000}"/>
    <cellStyle name="Linked Cell 4" xfId="249" xr:uid="{00000000-0005-0000-0000-0000F8000000}"/>
    <cellStyle name="Linked Cell 4 2" xfId="250" xr:uid="{00000000-0005-0000-0000-0000F9000000}"/>
    <cellStyle name="Linked Cell 4_SAN2009-IIIxlsx" xfId="251" xr:uid="{00000000-0005-0000-0000-0000FA000000}"/>
    <cellStyle name="Linked Cell 5" xfId="252" xr:uid="{00000000-0005-0000-0000-0000FB000000}"/>
    <cellStyle name="Linked Cell 6" xfId="253" xr:uid="{00000000-0005-0000-0000-0000FC000000}"/>
    <cellStyle name="Linked Cell 7" xfId="254" xr:uid="{00000000-0005-0000-0000-0000FD000000}"/>
    <cellStyle name="Neutral 2" xfId="255" xr:uid="{00000000-0005-0000-0000-0000FE000000}"/>
    <cellStyle name="Neutral 3" xfId="256" xr:uid="{00000000-0005-0000-0000-0000FF000000}"/>
    <cellStyle name="Neutral 4" xfId="257" xr:uid="{00000000-0005-0000-0000-000000010000}"/>
    <cellStyle name="Neutral 4 2" xfId="258" xr:uid="{00000000-0005-0000-0000-000001010000}"/>
    <cellStyle name="Neutral 5" xfId="259" xr:uid="{00000000-0005-0000-0000-000002010000}"/>
    <cellStyle name="Neutral 6" xfId="260" xr:uid="{00000000-0005-0000-0000-000003010000}"/>
    <cellStyle name="Neutral 7" xfId="261" xr:uid="{00000000-0005-0000-0000-000004010000}"/>
    <cellStyle name="Normal" xfId="0" builtinId="0"/>
    <cellStyle name="Normal 10" xfId="262" xr:uid="{00000000-0005-0000-0000-000005010000}"/>
    <cellStyle name="Normal 11" xfId="263" xr:uid="{00000000-0005-0000-0000-000006010000}"/>
    <cellStyle name="Normal 12" xfId="264" xr:uid="{00000000-0005-0000-0000-000007010000}"/>
    <cellStyle name="Normal 13" xfId="265" xr:uid="{00000000-0005-0000-0000-000008010000}"/>
    <cellStyle name="Normal 13 2" xfId="334" xr:uid="{BCBB2A21-5F32-4FFA-A7EF-339C14B47921}"/>
    <cellStyle name="Normal 16" xfId="266" xr:uid="{00000000-0005-0000-0000-000009010000}"/>
    <cellStyle name="Normal 2" xfId="267" xr:uid="{00000000-0005-0000-0000-00000A010000}"/>
    <cellStyle name="Normal 2 2" xfId="268" xr:uid="{00000000-0005-0000-0000-00000B010000}"/>
    <cellStyle name="Normal 2 2 2" xfId="269" xr:uid="{00000000-0005-0000-0000-00000C010000}"/>
    <cellStyle name="Normal 2 2 3" xfId="270" xr:uid="{00000000-0005-0000-0000-00000D010000}"/>
    <cellStyle name="Normal 2 2 4" xfId="271" xr:uid="{00000000-0005-0000-0000-00000E010000}"/>
    <cellStyle name="Normal 2 2 5" xfId="272" xr:uid="{00000000-0005-0000-0000-00000F010000}"/>
    <cellStyle name="Normal 2 2_samsheneblo 2009-II" xfId="273" xr:uid="{00000000-0005-0000-0000-000010010000}"/>
    <cellStyle name="Normal 2 3" xfId="274" xr:uid="{00000000-0005-0000-0000-000011010000}"/>
    <cellStyle name="Normal 2 4" xfId="275" xr:uid="{00000000-0005-0000-0000-000012010000}"/>
    <cellStyle name="Normal 2 5" xfId="276" xr:uid="{00000000-0005-0000-0000-000013010000}"/>
    <cellStyle name="Normal 2 6" xfId="277" xr:uid="{00000000-0005-0000-0000-000014010000}"/>
    <cellStyle name="Normal 2 7" xfId="278" xr:uid="{00000000-0005-0000-0000-000015010000}"/>
    <cellStyle name="Normal 2_samseneblo - 2009" xfId="279" xr:uid="{00000000-0005-0000-0000-000016010000}"/>
    <cellStyle name="Normal 26" xfId="280" xr:uid="{00000000-0005-0000-0000-000017010000}"/>
    <cellStyle name="Normal 27" xfId="281" xr:uid="{00000000-0005-0000-0000-000018010000}"/>
    <cellStyle name="Normal 3" xfId="282" xr:uid="{00000000-0005-0000-0000-000019010000}"/>
    <cellStyle name="Normal 31" xfId="283" xr:uid="{00000000-0005-0000-0000-00001A010000}"/>
    <cellStyle name="Normal 4" xfId="284" xr:uid="{00000000-0005-0000-0000-00001B010000}"/>
    <cellStyle name="Normal 5" xfId="285" xr:uid="{00000000-0005-0000-0000-00001C010000}"/>
    <cellStyle name="Normal 6" xfId="286" xr:uid="{00000000-0005-0000-0000-00001D010000}"/>
    <cellStyle name="Normal 7" xfId="287" xr:uid="{00000000-0005-0000-0000-00001E010000}"/>
    <cellStyle name="Normal 8" xfId="288" xr:uid="{00000000-0005-0000-0000-00001F010000}"/>
    <cellStyle name="Normal 8 2" xfId="289" xr:uid="{00000000-0005-0000-0000-000020010000}"/>
    <cellStyle name="Normal 9" xfId="290" xr:uid="{00000000-0005-0000-0000-000021010000}"/>
    <cellStyle name="Normal 9 2" xfId="291" xr:uid="{00000000-0005-0000-0000-000022010000}"/>
    <cellStyle name="Normal 9 2 2" xfId="292" xr:uid="{00000000-0005-0000-0000-000023010000}"/>
    <cellStyle name="Note 2" xfId="293" xr:uid="{00000000-0005-0000-0000-000025010000}"/>
    <cellStyle name="Note 3" xfId="294" xr:uid="{00000000-0005-0000-0000-000026010000}"/>
    <cellStyle name="Note 4" xfId="295" xr:uid="{00000000-0005-0000-0000-000027010000}"/>
    <cellStyle name="Note 4 2" xfId="296" xr:uid="{00000000-0005-0000-0000-000028010000}"/>
    <cellStyle name="Note 4_SAN2009-IIIxlsx" xfId="297" xr:uid="{00000000-0005-0000-0000-000029010000}"/>
    <cellStyle name="Note 5" xfId="298" xr:uid="{00000000-0005-0000-0000-00002A010000}"/>
    <cellStyle name="Note 6" xfId="299" xr:uid="{00000000-0005-0000-0000-00002B010000}"/>
    <cellStyle name="Note 7" xfId="300" xr:uid="{00000000-0005-0000-0000-00002C010000}"/>
    <cellStyle name="Output 2" xfId="301" xr:uid="{00000000-0005-0000-0000-00002D010000}"/>
    <cellStyle name="Output 3" xfId="302" xr:uid="{00000000-0005-0000-0000-00002E010000}"/>
    <cellStyle name="Output 4" xfId="303" xr:uid="{00000000-0005-0000-0000-00002F010000}"/>
    <cellStyle name="Output 4 2" xfId="304" xr:uid="{00000000-0005-0000-0000-000030010000}"/>
    <cellStyle name="Output 4_SAN2009-IIIxlsx" xfId="305" xr:uid="{00000000-0005-0000-0000-000031010000}"/>
    <cellStyle name="Output 5" xfId="306" xr:uid="{00000000-0005-0000-0000-000032010000}"/>
    <cellStyle name="Output 6" xfId="307" xr:uid="{00000000-0005-0000-0000-000033010000}"/>
    <cellStyle name="Output 7" xfId="308" xr:uid="{00000000-0005-0000-0000-000034010000}"/>
    <cellStyle name="Percent 2" xfId="309" xr:uid="{00000000-0005-0000-0000-000035010000}"/>
    <cellStyle name="Style 1" xfId="310" xr:uid="{00000000-0005-0000-0000-000036010000}"/>
    <cellStyle name="Title 2" xfId="311" xr:uid="{00000000-0005-0000-0000-000037010000}"/>
    <cellStyle name="Title 3" xfId="312" xr:uid="{00000000-0005-0000-0000-000038010000}"/>
    <cellStyle name="Title 4" xfId="313" xr:uid="{00000000-0005-0000-0000-000039010000}"/>
    <cellStyle name="Title 4 2" xfId="314" xr:uid="{00000000-0005-0000-0000-00003A010000}"/>
    <cellStyle name="Title 5" xfId="315" xr:uid="{00000000-0005-0000-0000-00003B010000}"/>
    <cellStyle name="Title 6" xfId="316" xr:uid="{00000000-0005-0000-0000-00003C010000}"/>
    <cellStyle name="Title 7" xfId="317" xr:uid="{00000000-0005-0000-0000-00003D010000}"/>
    <cellStyle name="Total 2" xfId="318" xr:uid="{00000000-0005-0000-0000-00003E010000}"/>
    <cellStyle name="Total 3" xfId="319" xr:uid="{00000000-0005-0000-0000-00003F010000}"/>
    <cellStyle name="Total 4" xfId="320" xr:uid="{00000000-0005-0000-0000-000040010000}"/>
    <cellStyle name="Total 4 2" xfId="321" xr:uid="{00000000-0005-0000-0000-000041010000}"/>
    <cellStyle name="Total 4_SAN2009-IIIxlsx" xfId="322" xr:uid="{00000000-0005-0000-0000-000042010000}"/>
    <cellStyle name="Total 5" xfId="323" xr:uid="{00000000-0005-0000-0000-000043010000}"/>
    <cellStyle name="Total 6" xfId="324" xr:uid="{00000000-0005-0000-0000-000044010000}"/>
    <cellStyle name="Total 7" xfId="325" xr:uid="{00000000-0005-0000-0000-000045010000}"/>
    <cellStyle name="Warning Text 2" xfId="326" xr:uid="{00000000-0005-0000-0000-000046010000}"/>
    <cellStyle name="Warning Text 3" xfId="327" xr:uid="{00000000-0005-0000-0000-000047010000}"/>
    <cellStyle name="Warning Text 4" xfId="328" xr:uid="{00000000-0005-0000-0000-000048010000}"/>
    <cellStyle name="Warning Text 4 2" xfId="329" xr:uid="{00000000-0005-0000-0000-000049010000}"/>
    <cellStyle name="Warning Text 5" xfId="330" xr:uid="{00000000-0005-0000-0000-00004A010000}"/>
    <cellStyle name="Warning Text 6" xfId="331" xr:uid="{00000000-0005-0000-0000-00004B010000}"/>
    <cellStyle name="Warning Text 7" xfId="332" xr:uid="{00000000-0005-0000-0000-00004C010000}"/>
    <cellStyle name="Обычный 2" xfId="333" xr:uid="{00000000-0005-0000-0000-00004E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D5"/>
  <sheetViews>
    <sheetView zoomScaleNormal="100" workbookViewId="0">
      <selection activeCell="A5" sqref="A5:D5"/>
    </sheetView>
  </sheetViews>
  <sheetFormatPr defaultColWidth="9.109375" defaultRowHeight="15"/>
  <cols>
    <col min="1" max="1" width="4.33203125" style="1" customWidth="1"/>
    <col min="2" max="2" width="30.6640625" style="1" customWidth="1"/>
    <col min="3" max="3" width="63.5546875" style="1" customWidth="1"/>
    <col min="4" max="4" width="21" style="1" customWidth="1"/>
    <col min="5" max="16384" width="9.109375" style="1"/>
  </cols>
  <sheetData>
    <row r="1" spans="1:4" ht="42" customHeight="1">
      <c r="A1" s="79"/>
      <c r="B1" s="79"/>
      <c r="C1" s="79"/>
      <c r="D1" s="79"/>
    </row>
    <row r="2" spans="1:4" ht="85.2" customHeight="1">
      <c r="A2" s="80" t="s">
        <v>36</v>
      </c>
      <c r="B2" s="80"/>
      <c r="C2" s="80"/>
      <c r="D2" s="80"/>
    </row>
    <row r="3" spans="1:4" ht="42.75" customHeight="1">
      <c r="A3" s="81" t="s">
        <v>37</v>
      </c>
      <c r="B3" s="81"/>
      <c r="C3" s="81"/>
      <c r="D3" s="81"/>
    </row>
    <row r="4" spans="1:4" ht="63" customHeight="1">
      <c r="A4" s="82"/>
      <c r="B4" s="82"/>
      <c r="C4" s="82"/>
      <c r="D4" s="82"/>
    </row>
    <row r="5" spans="1:4" ht="95.25" customHeight="1">
      <c r="A5" s="83">
        <v>2019</v>
      </c>
      <c r="B5" s="83"/>
      <c r="C5" s="83"/>
      <c r="D5" s="8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0"/>
  <sheetViews>
    <sheetView tabSelected="1" topLeftCell="A13" zoomScaleNormal="100" workbookViewId="0">
      <selection activeCell="H17" sqref="H17"/>
    </sheetView>
  </sheetViews>
  <sheetFormatPr defaultColWidth="9.109375" defaultRowHeight="13.2"/>
  <cols>
    <col min="1" max="1" width="4.5546875" style="38" customWidth="1"/>
    <col min="2" max="2" width="6.33203125" style="38" customWidth="1"/>
    <col min="3" max="3" width="28.6640625" style="38" customWidth="1"/>
    <col min="4" max="4" width="8.109375" style="38" customWidth="1"/>
    <col min="5" max="5" width="8.88671875" style="38" customWidth="1"/>
    <col min="6" max="7" width="8.6640625" style="38" customWidth="1"/>
    <col min="8" max="8" width="11.109375" style="38" customWidth="1"/>
    <col min="9" max="16384" width="9.109375" style="38"/>
  </cols>
  <sheetData>
    <row r="1" spans="1:8" s="30" customFormat="1" ht="22.5" customHeight="1">
      <c r="A1" s="84" t="s">
        <v>1</v>
      </c>
      <c r="B1" s="85"/>
      <c r="C1" s="85"/>
      <c r="D1" s="85"/>
      <c r="E1" s="85"/>
      <c r="F1" s="85"/>
      <c r="G1" s="85"/>
      <c r="H1" s="86"/>
    </row>
    <row r="2" spans="1:8" s="2" customFormat="1" ht="34.5" customHeight="1">
      <c r="A2" s="87" t="s">
        <v>38</v>
      </c>
      <c r="B2" s="88"/>
      <c r="C2" s="88"/>
      <c r="D2" s="88"/>
      <c r="E2" s="88"/>
      <c r="F2" s="88"/>
      <c r="G2" s="88"/>
      <c r="H2" s="89"/>
    </row>
    <row r="3" spans="1:8" s="30" customFormat="1" ht="24" customHeight="1">
      <c r="A3" s="53"/>
      <c r="B3" s="88" t="s">
        <v>2</v>
      </c>
      <c r="C3" s="88"/>
      <c r="D3" s="88"/>
      <c r="E3" s="47">
        <f>H49</f>
        <v>0</v>
      </c>
      <c r="F3" s="90" t="s">
        <v>3</v>
      </c>
      <c r="G3" s="90"/>
      <c r="H3" s="91"/>
    </row>
    <row r="4" spans="1:8" s="30" customFormat="1" ht="18" customHeight="1">
      <c r="A4" s="53"/>
      <c r="B4" s="88" t="s">
        <v>4</v>
      </c>
      <c r="C4" s="88"/>
      <c r="D4" s="88"/>
      <c r="E4" s="47">
        <f>H40*0.001</f>
        <v>0</v>
      </c>
      <c r="F4" s="90" t="s">
        <v>3</v>
      </c>
      <c r="G4" s="90"/>
      <c r="H4" s="91"/>
    </row>
    <row r="5" spans="1:8" s="30" customFormat="1" ht="21" customHeight="1">
      <c r="A5" s="53"/>
      <c r="B5" s="88" t="s">
        <v>5</v>
      </c>
      <c r="C5" s="88"/>
      <c r="D5" s="88"/>
      <c r="E5" s="3">
        <f>E4*1000/6</f>
        <v>0</v>
      </c>
      <c r="F5" s="90" t="s">
        <v>6</v>
      </c>
      <c r="G5" s="90"/>
      <c r="H5" s="91"/>
    </row>
    <row r="6" spans="1:8" s="30" customFormat="1" ht="21" customHeight="1">
      <c r="A6" s="87" t="s">
        <v>7</v>
      </c>
      <c r="B6" s="88"/>
      <c r="C6" s="94" t="s">
        <v>8</v>
      </c>
      <c r="D6" s="94"/>
      <c r="E6" s="94"/>
      <c r="F6" s="94"/>
      <c r="G6" s="94"/>
      <c r="H6" s="95"/>
    </row>
    <row r="7" spans="1:8" s="30" customFormat="1" ht="18.75" customHeight="1">
      <c r="A7" s="96" t="s">
        <v>29</v>
      </c>
      <c r="B7" s="97"/>
      <c r="C7" s="97"/>
      <c r="D7" s="97"/>
      <c r="E7" s="97"/>
      <c r="F7" s="97"/>
      <c r="G7" s="97"/>
      <c r="H7" s="98"/>
    </row>
    <row r="8" spans="1:8" s="30" customFormat="1" ht="47.25" customHeight="1">
      <c r="A8" s="99" t="s">
        <v>9</v>
      </c>
      <c r="B8" s="99" t="s">
        <v>10</v>
      </c>
      <c r="C8" s="99" t="s">
        <v>11</v>
      </c>
      <c r="D8" s="99" t="s">
        <v>12</v>
      </c>
      <c r="E8" s="92" t="s">
        <v>13</v>
      </c>
      <c r="F8" s="93"/>
      <c r="G8" s="92" t="s">
        <v>2</v>
      </c>
      <c r="H8" s="93"/>
    </row>
    <row r="9" spans="1:8" s="30" customFormat="1" ht="78" customHeight="1">
      <c r="A9" s="100"/>
      <c r="B9" s="100"/>
      <c r="C9" s="100"/>
      <c r="D9" s="100"/>
      <c r="E9" s="4" t="s">
        <v>12</v>
      </c>
      <c r="F9" s="4" t="s">
        <v>14</v>
      </c>
      <c r="G9" s="5" t="s">
        <v>15</v>
      </c>
      <c r="H9" s="6" t="s">
        <v>16</v>
      </c>
    </row>
    <row r="10" spans="1:8" s="30" customFormat="1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7">
        <v>8</v>
      </c>
    </row>
    <row r="11" spans="1:8" s="30" customFormat="1" ht="67.5" customHeight="1">
      <c r="A11" s="5"/>
      <c r="B11" s="31"/>
      <c r="C11" s="51" t="s">
        <v>39</v>
      </c>
      <c r="D11" s="5"/>
      <c r="E11" s="6"/>
      <c r="F11" s="5"/>
      <c r="G11" s="5"/>
      <c r="H11" s="5"/>
    </row>
    <row r="12" spans="1:8" s="30" customFormat="1" ht="43.5" customHeight="1">
      <c r="A12" s="33">
        <v>1</v>
      </c>
      <c r="B12" s="13" t="s">
        <v>30</v>
      </c>
      <c r="C12" s="34" t="s">
        <v>40</v>
      </c>
      <c r="D12" s="10" t="s">
        <v>41</v>
      </c>
      <c r="E12" s="11"/>
      <c r="F12" s="44">
        <f>836*0.03</f>
        <v>25.08</v>
      </c>
      <c r="G12" s="5"/>
      <c r="H12" s="54">
        <f>SUM(H13:H14)</f>
        <v>0</v>
      </c>
    </row>
    <row r="13" spans="1:8" s="30" customFormat="1" ht="25.5" customHeight="1">
      <c r="A13" s="5">
        <f>A12+0.1</f>
        <v>1.1000000000000001</v>
      </c>
      <c r="B13" s="8"/>
      <c r="C13" s="9" t="s">
        <v>17</v>
      </c>
      <c r="D13" s="10" t="s">
        <v>18</v>
      </c>
      <c r="E13" s="6"/>
      <c r="F13" s="10">
        <f>F12*E13</f>
        <v>0</v>
      </c>
      <c r="G13" s="5"/>
      <c r="H13" s="6">
        <f>F13*G13</f>
        <v>0</v>
      </c>
    </row>
    <row r="14" spans="1:8" s="30" customFormat="1" ht="25.5" customHeight="1">
      <c r="A14" s="5">
        <f>A13+0.1</f>
        <v>1.2000000000000002</v>
      </c>
      <c r="B14" s="8"/>
      <c r="C14" s="35" t="s">
        <v>42</v>
      </c>
      <c r="D14" s="9" t="s">
        <v>20</v>
      </c>
      <c r="E14" s="6"/>
      <c r="F14" s="10">
        <f>F12*E14</f>
        <v>0</v>
      </c>
      <c r="G14" s="5"/>
      <c r="H14" s="6">
        <f>F14*G14</f>
        <v>0</v>
      </c>
    </row>
    <row r="15" spans="1:8" s="30" customFormat="1" ht="51.75" customHeight="1">
      <c r="A15" s="33">
        <f>A12+1</f>
        <v>2</v>
      </c>
      <c r="B15" s="8" t="s">
        <v>35</v>
      </c>
      <c r="C15" s="34" t="s">
        <v>44</v>
      </c>
      <c r="D15" s="62" t="s">
        <v>41</v>
      </c>
      <c r="E15" s="11"/>
      <c r="F15" s="36">
        <f>F21</f>
        <v>794.2</v>
      </c>
      <c r="G15" s="5"/>
      <c r="H15" s="54">
        <f>SUM(H16)</f>
        <v>0</v>
      </c>
    </row>
    <row r="16" spans="1:8" s="30" customFormat="1" ht="45.75" customHeight="1">
      <c r="A16" s="5">
        <f>A15+0.1</f>
        <v>2.1</v>
      </c>
      <c r="B16" s="8"/>
      <c r="C16" s="9" t="s">
        <v>43</v>
      </c>
      <c r="D16" s="10" t="s">
        <v>18</v>
      </c>
      <c r="E16" s="16"/>
      <c r="F16" s="10">
        <f>F15*E16</f>
        <v>0</v>
      </c>
      <c r="G16" s="5"/>
      <c r="H16" s="6">
        <f>F16*G16</f>
        <v>0</v>
      </c>
    </row>
    <row r="17" spans="1:8" s="30" customFormat="1" ht="124.5" customHeight="1">
      <c r="A17" s="33">
        <f>A15+1</f>
        <v>3</v>
      </c>
      <c r="B17" s="8" t="s">
        <v>31</v>
      </c>
      <c r="C17" s="34" t="s">
        <v>60</v>
      </c>
      <c r="D17" s="62" t="s">
        <v>41</v>
      </c>
      <c r="E17" s="11"/>
      <c r="F17" s="36">
        <f>836*0.05</f>
        <v>41.800000000000004</v>
      </c>
      <c r="G17" s="5"/>
      <c r="H17" s="54">
        <f>SUM(H18:H20)</f>
        <v>0</v>
      </c>
    </row>
    <row r="18" spans="1:8" s="30" customFormat="1" ht="25.5" customHeight="1">
      <c r="A18" s="5">
        <f>A17+0.1</f>
        <v>3.1</v>
      </c>
      <c r="B18" s="8"/>
      <c r="C18" s="9" t="s">
        <v>17</v>
      </c>
      <c r="D18" s="10" t="s">
        <v>18</v>
      </c>
      <c r="E18" s="16"/>
      <c r="F18" s="10">
        <f>F17*E18</f>
        <v>0</v>
      </c>
      <c r="G18" s="5"/>
      <c r="H18" s="6">
        <f>F18*G18</f>
        <v>0</v>
      </c>
    </row>
    <row r="19" spans="1:8" s="30" customFormat="1" ht="47.25" customHeight="1">
      <c r="A19" s="5">
        <f t="shared" ref="A19:A20" si="0">A18+0.1</f>
        <v>3.2</v>
      </c>
      <c r="B19" s="8"/>
      <c r="C19" s="14" t="s">
        <v>62</v>
      </c>
      <c r="D19" s="10" t="s">
        <v>45</v>
      </c>
      <c r="E19" s="16"/>
      <c r="F19" s="10">
        <f>F17*E19</f>
        <v>0</v>
      </c>
      <c r="G19" s="5"/>
      <c r="H19" s="6">
        <f>F19*G19</f>
        <v>0</v>
      </c>
    </row>
    <row r="20" spans="1:8" s="30" customFormat="1" ht="25.5" customHeight="1">
      <c r="A20" s="5">
        <f t="shared" si="0"/>
        <v>3.3000000000000003</v>
      </c>
      <c r="B20" s="8"/>
      <c r="C20" s="9" t="s">
        <v>58</v>
      </c>
      <c r="D20" s="10" t="s">
        <v>20</v>
      </c>
      <c r="E20" s="16"/>
      <c r="F20" s="10">
        <f>F17*E20</f>
        <v>0</v>
      </c>
      <c r="G20" s="5"/>
      <c r="H20" s="6">
        <f>F20*G20</f>
        <v>0</v>
      </c>
    </row>
    <row r="21" spans="1:8" s="30" customFormat="1" ht="93.75" customHeight="1">
      <c r="A21" s="33">
        <f>A17+1</f>
        <v>4</v>
      </c>
      <c r="B21" s="8" t="s">
        <v>32</v>
      </c>
      <c r="C21" s="34" t="s">
        <v>61</v>
      </c>
      <c r="D21" s="14" t="s">
        <v>41</v>
      </c>
      <c r="E21" s="12"/>
      <c r="F21" s="36">
        <f>'სამუშო მოცულობათა უწყისი'!F10</f>
        <v>794.2</v>
      </c>
      <c r="G21" s="5"/>
      <c r="H21" s="54">
        <f>SUM(H22:H24)</f>
        <v>0</v>
      </c>
    </row>
    <row r="22" spans="1:8" s="30" customFormat="1" ht="25.5" customHeight="1">
      <c r="A22" s="5">
        <f>A21+0.1</f>
        <v>4.0999999999999996</v>
      </c>
      <c r="B22" s="8"/>
      <c r="C22" s="9" t="s">
        <v>17</v>
      </c>
      <c r="D22" s="10" t="s">
        <v>18</v>
      </c>
      <c r="E22" s="16"/>
      <c r="F22" s="10">
        <f>F21*E22</f>
        <v>0</v>
      </c>
      <c r="G22" s="5"/>
      <c r="H22" s="6">
        <f>F22*G22</f>
        <v>0</v>
      </c>
    </row>
    <row r="23" spans="1:8" s="30" customFormat="1" ht="50.25" customHeight="1">
      <c r="A23" s="5">
        <f t="shared" ref="A23:A24" si="1">A22+0.1</f>
        <v>4.1999999999999993</v>
      </c>
      <c r="B23" s="8"/>
      <c r="C23" s="9" t="s">
        <v>59</v>
      </c>
      <c r="D23" s="10" t="s">
        <v>27</v>
      </c>
      <c r="E23" s="16"/>
      <c r="F23" s="10">
        <f>F21*E23</f>
        <v>0</v>
      </c>
      <c r="G23" s="5"/>
      <c r="H23" s="6">
        <f t="shared" ref="H23:H24" si="2">F23*G23</f>
        <v>0</v>
      </c>
    </row>
    <row r="24" spans="1:8" s="30" customFormat="1" ht="25.5" customHeight="1">
      <c r="A24" s="5">
        <f t="shared" si="1"/>
        <v>4.2999999999999989</v>
      </c>
      <c r="B24" s="8"/>
      <c r="C24" s="9" t="s">
        <v>58</v>
      </c>
      <c r="D24" s="10" t="s">
        <v>20</v>
      </c>
      <c r="E24" s="16"/>
      <c r="F24" s="10">
        <f>F21*E24</f>
        <v>0</v>
      </c>
      <c r="G24" s="5"/>
      <c r="H24" s="6">
        <f t="shared" si="2"/>
        <v>0</v>
      </c>
    </row>
    <row r="25" spans="1:8" s="30" customFormat="1" ht="57" customHeight="1">
      <c r="A25" s="33">
        <f>A21+1</f>
        <v>5</v>
      </c>
      <c r="B25" s="13" t="s">
        <v>28</v>
      </c>
      <c r="C25" s="34" t="s">
        <v>57</v>
      </c>
      <c r="D25" s="14" t="s">
        <v>46</v>
      </c>
      <c r="E25" s="46"/>
      <c r="F25" s="36">
        <f>F15*1.8+F17*2.4</f>
        <v>1529.88</v>
      </c>
      <c r="G25" s="5"/>
      <c r="H25" s="54">
        <f>SUM(H27:H27)</f>
        <v>0</v>
      </c>
    </row>
    <row r="26" spans="1:8" s="30" customFormat="1" ht="13.5" customHeight="1">
      <c r="A26" s="33"/>
      <c r="B26" s="13"/>
      <c r="C26" s="34" t="s">
        <v>33</v>
      </c>
      <c r="D26" s="14"/>
      <c r="E26" s="46"/>
      <c r="F26" s="36"/>
      <c r="G26" s="5"/>
      <c r="H26" s="54"/>
    </row>
    <row r="27" spans="1:8" s="30" customFormat="1" ht="32.25" customHeight="1">
      <c r="A27" s="5"/>
      <c r="B27" s="13"/>
      <c r="C27" s="14" t="s">
        <v>56</v>
      </c>
      <c r="D27" s="14" t="s">
        <v>46</v>
      </c>
      <c r="E27" s="11"/>
      <c r="F27" s="10">
        <f>F25*E27</f>
        <v>0</v>
      </c>
      <c r="G27" s="5"/>
      <c r="H27" s="6">
        <f>F27*G27</f>
        <v>0</v>
      </c>
    </row>
    <row r="28" spans="1:8" s="30" customFormat="1" ht="79.5" customHeight="1" thickBot="1">
      <c r="A28" s="55"/>
      <c r="B28" s="27"/>
      <c r="C28" s="52" t="s">
        <v>54</v>
      </c>
      <c r="D28" s="39"/>
      <c r="E28" s="28"/>
      <c r="F28" s="40"/>
      <c r="G28" s="49"/>
      <c r="H28" s="56"/>
    </row>
    <row r="29" spans="1:8" s="15" customFormat="1" ht="105.75" customHeight="1">
      <c r="A29" s="41">
        <v>6</v>
      </c>
      <c r="B29" s="42" t="s">
        <v>0</v>
      </c>
      <c r="C29" s="42" t="s">
        <v>53</v>
      </c>
      <c r="D29" s="42" t="s">
        <v>41</v>
      </c>
      <c r="E29" s="43"/>
      <c r="F29" s="37">
        <v>79</v>
      </c>
      <c r="G29" s="42"/>
      <c r="H29" s="54">
        <f>SUM(H30:H30)</f>
        <v>0</v>
      </c>
    </row>
    <row r="30" spans="1:8" s="30" customFormat="1" ht="35.25" customHeight="1">
      <c r="A30" s="5">
        <f>A29+0.1</f>
        <v>6.1</v>
      </c>
      <c r="B30" s="8"/>
      <c r="C30" s="9" t="s">
        <v>52</v>
      </c>
      <c r="D30" s="10" t="s">
        <v>18</v>
      </c>
      <c r="E30" s="16"/>
      <c r="F30" s="10">
        <f>F29*E30</f>
        <v>0</v>
      </c>
      <c r="G30" s="5"/>
      <c r="H30" s="6">
        <f>F30*G30</f>
        <v>0</v>
      </c>
    </row>
    <row r="31" spans="1:8" s="30" customFormat="1" ht="114.75" customHeight="1">
      <c r="A31" s="33">
        <f>A29+1</f>
        <v>7</v>
      </c>
      <c r="B31" s="8" t="s">
        <v>32</v>
      </c>
      <c r="C31" s="34" t="s">
        <v>51</v>
      </c>
      <c r="D31" s="14" t="s">
        <v>41</v>
      </c>
      <c r="E31" s="12"/>
      <c r="F31" s="36">
        <f>F29</f>
        <v>79</v>
      </c>
      <c r="G31" s="5"/>
      <c r="H31" s="54">
        <f>SUM(H32:H34)</f>
        <v>0</v>
      </c>
    </row>
    <row r="32" spans="1:8" s="30" customFormat="1" ht="25.5" customHeight="1">
      <c r="A32" s="5">
        <f>A31+0.1</f>
        <v>7.1</v>
      </c>
      <c r="B32" s="8"/>
      <c r="C32" s="9" t="s">
        <v>17</v>
      </c>
      <c r="D32" s="10" t="s">
        <v>18</v>
      </c>
      <c r="E32" s="16"/>
      <c r="F32" s="10">
        <f>F31*E32</f>
        <v>0</v>
      </c>
      <c r="G32" s="5"/>
      <c r="H32" s="6">
        <f>F32*G32</f>
        <v>0</v>
      </c>
    </row>
    <row r="33" spans="1:8" s="30" customFormat="1" ht="47.25" customHeight="1">
      <c r="A33" s="5">
        <f t="shared" ref="A33:A34" si="3">A32+0.1</f>
        <v>7.1999999999999993</v>
      </c>
      <c r="B33" s="8"/>
      <c r="C33" s="9" t="s">
        <v>69</v>
      </c>
      <c r="D33" s="10" t="s">
        <v>45</v>
      </c>
      <c r="E33" s="16"/>
      <c r="F33" s="10">
        <f>F31*E33</f>
        <v>0</v>
      </c>
      <c r="G33" s="5"/>
      <c r="H33" s="6">
        <f>F33*G33</f>
        <v>0</v>
      </c>
    </row>
    <row r="34" spans="1:8" s="30" customFormat="1" ht="25.5" customHeight="1">
      <c r="A34" s="5">
        <f t="shared" si="3"/>
        <v>7.2999999999999989</v>
      </c>
      <c r="B34" s="8"/>
      <c r="C34" s="9" t="s">
        <v>58</v>
      </c>
      <c r="D34" s="10" t="s">
        <v>20</v>
      </c>
      <c r="E34" s="16"/>
      <c r="F34" s="10">
        <f>F31*E34</f>
        <v>0</v>
      </c>
      <c r="G34" s="5"/>
      <c r="H34" s="6">
        <f>F34*G34</f>
        <v>0</v>
      </c>
    </row>
    <row r="35" spans="1:8" s="30" customFormat="1" ht="132" customHeight="1">
      <c r="A35" s="33">
        <f>A31+1</f>
        <v>8</v>
      </c>
      <c r="B35" s="13" t="s">
        <v>28</v>
      </c>
      <c r="C35" s="34" t="s">
        <v>50</v>
      </c>
      <c r="D35" s="14" t="s">
        <v>46</v>
      </c>
      <c r="E35" s="46"/>
      <c r="F35" s="36">
        <f>F31*1.8</f>
        <v>142.20000000000002</v>
      </c>
      <c r="G35" s="5"/>
      <c r="H35" s="54">
        <f>SUM(H37:H37)</f>
        <v>0</v>
      </c>
    </row>
    <row r="36" spans="1:8" s="30" customFormat="1" ht="14.25" customHeight="1">
      <c r="A36" s="33"/>
      <c r="B36" s="13"/>
      <c r="C36" s="34" t="s">
        <v>34</v>
      </c>
      <c r="D36" s="14"/>
      <c r="E36" s="5"/>
      <c r="F36" s="36"/>
      <c r="G36" s="5"/>
      <c r="H36" s="58"/>
    </row>
    <row r="37" spans="1:8" s="30" customFormat="1" ht="32.25" customHeight="1">
      <c r="A37" s="5"/>
      <c r="B37" s="13"/>
      <c r="C37" s="14" t="s">
        <v>49</v>
      </c>
      <c r="D37" s="14" t="s">
        <v>46</v>
      </c>
      <c r="E37" s="11"/>
      <c r="F37" s="10">
        <f>F35*E37</f>
        <v>0</v>
      </c>
      <c r="G37" s="5"/>
      <c r="H37" s="6">
        <f>F37*G37</f>
        <v>0</v>
      </c>
    </row>
    <row r="38" spans="1:8" s="30" customFormat="1" ht="18" customHeight="1">
      <c r="A38" s="5"/>
      <c r="B38" s="13"/>
      <c r="C38" s="14"/>
      <c r="D38" s="14" t="s">
        <v>46</v>
      </c>
      <c r="E38" s="11"/>
      <c r="F38" s="10">
        <f>'სამუშო მოცულობათა უწყისი'!F16</f>
        <v>79</v>
      </c>
      <c r="G38" s="5"/>
      <c r="H38" s="6">
        <f>F38*G38</f>
        <v>0</v>
      </c>
    </row>
    <row r="39" spans="1:8" s="29" customFormat="1" ht="48" customHeight="1">
      <c r="A39" s="53"/>
      <c r="B39" s="5"/>
      <c r="C39" s="18" t="s">
        <v>19</v>
      </c>
      <c r="D39" s="5" t="s">
        <v>20</v>
      </c>
      <c r="E39" s="6"/>
      <c r="F39" s="6"/>
      <c r="G39" s="5"/>
      <c r="H39" s="17">
        <f>H35+H31+H29+H25+H21+H17+H15+H12</f>
        <v>0</v>
      </c>
    </row>
    <row r="40" spans="1:8" s="30" customFormat="1" ht="33" customHeight="1">
      <c r="A40" s="19"/>
      <c r="B40" s="45"/>
      <c r="C40" s="18" t="s">
        <v>21</v>
      </c>
      <c r="D40" s="5" t="s">
        <v>20</v>
      </c>
      <c r="E40" s="6"/>
      <c r="F40" s="6"/>
      <c r="G40" s="5"/>
      <c r="H40" s="17">
        <f>H13+H18+H22+H32</f>
        <v>0</v>
      </c>
    </row>
    <row r="41" spans="1:8" s="30" customFormat="1" ht="48" customHeight="1">
      <c r="A41" s="45"/>
      <c r="B41" s="45"/>
      <c r="C41" s="18" t="s">
        <v>22</v>
      </c>
      <c r="D41" s="5" t="s">
        <v>20</v>
      </c>
      <c r="E41" s="6"/>
      <c r="F41" s="6"/>
      <c r="G41" s="5"/>
      <c r="H41" s="6">
        <f>H39-H40</f>
        <v>0</v>
      </c>
    </row>
    <row r="42" spans="1:8" s="30" customFormat="1" ht="30.75" customHeight="1">
      <c r="A42" s="45"/>
      <c r="B42" s="45"/>
      <c r="C42" s="18" t="s">
        <v>23</v>
      </c>
      <c r="D42" s="5" t="s">
        <v>20</v>
      </c>
      <c r="E42" s="6"/>
      <c r="F42" s="6"/>
      <c r="G42" s="5"/>
      <c r="H42" s="6">
        <v>0</v>
      </c>
    </row>
    <row r="43" spans="1:8" s="30" customFormat="1" ht="43.5" customHeight="1">
      <c r="A43" s="5"/>
      <c r="B43" s="19"/>
      <c r="C43" s="18" t="s">
        <v>19</v>
      </c>
      <c r="D43" s="5" t="s">
        <v>20</v>
      </c>
      <c r="E43" s="5"/>
      <c r="F43" s="5"/>
      <c r="G43" s="20"/>
      <c r="H43" s="6">
        <f>H39</f>
        <v>0</v>
      </c>
    </row>
    <row r="44" spans="1:8" s="30" customFormat="1" ht="24.75" customHeight="1">
      <c r="A44" s="5"/>
      <c r="B44" s="45"/>
      <c r="C44" s="18" t="s">
        <v>24</v>
      </c>
      <c r="D44" s="21">
        <v>0.1</v>
      </c>
      <c r="E44" s="5"/>
      <c r="F44" s="5"/>
      <c r="G44" s="20"/>
      <c r="H44" s="6">
        <f>H43*0.1</f>
        <v>0</v>
      </c>
    </row>
    <row r="45" spans="1:8" s="30" customFormat="1" ht="28.5" customHeight="1">
      <c r="A45" s="5"/>
      <c r="B45" s="45"/>
      <c r="C45" s="18" t="s">
        <v>25</v>
      </c>
      <c r="D45" s="5" t="s">
        <v>20</v>
      </c>
      <c r="E45" s="5"/>
      <c r="F45" s="5"/>
      <c r="G45" s="20"/>
      <c r="H45" s="6">
        <f>H43+H44</f>
        <v>0</v>
      </c>
    </row>
    <row r="46" spans="1:8" s="30" customFormat="1" ht="25.5" customHeight="1">
      <c r="A46" s="48"/>
      <c r="B46" s="22"/>
      <c r="C46" s="23" t="s">
        <v>26</v>
      </c>
      <c r="D46" s="24">
        <v>0.08</v>
      </c>
      <c r="E46" s="48"/>
      <c r="F46" s="48"/>
      <c r="G46" s="25"/>
      <c r="H46" s="26">
        <f>H45*0.08</f>
        <v>0</v>
      </c>
    </row>
    <row r="47" spans="1:8" s="30" customFormat="1" ht="21" customHeight="1">
      <c r="A47" s="5"/>
      <c r="B47" s="5"/>
      <c r="C47" s="5" t="s">
        <v>16</v>
      </c>
      <c r="D47" s="5" t="s">
        <v>20</v>
      </c>
      <c r="E47" s="6"/>
      <c r="F47" s="6"/>
      <c r="G47" s="5"/>
      <c r="H47" s="6">
        <f>H45+H46</f>
        <v>0</v>
      </c>
    </row>
    <row r="48" spans="1:8" s="32" customFormat="1" ht="25.5" customHeight="1">
      <c r="A48" s="48"/>
      <c r="B48" s="22"/>
      <c r="C48" s="50" t="s">
        <v>47</v>
      </c>
      <c r="D48" s="24">
        <v>0.03</v>
      </c>
      <c r="E48" s="48"/>
      <c r="F48" s="48"/>
      <c r="G48" s="25"/>
      <c r="H48" s="26">
        <f>H47*0.03</f>
        <v>0</v>
      </c>
    </row>
    <row r="49" spans="1:8" s="32" customFormat="1" ht="25.5" customHeight="1">
      <c r="A49" s="5"/>
      <c r="B49" s="45"/>
      <c r="C49" s="57" t="s">
        <v>25</v>
      </c>
      <c r="D49" s="21"/>
      <c r="E49" s="5"/>
      <c r="F49" s="5"/>
      <c r="G49" s="20"/>
      <c r="H49" s="6">
        <f>H47+H48</f>
        <v>0</v>
      </c>
    </row>
    <row r="50" spans="1:8" s="30" customFormat="1" ht="29.25" customHeight="1">
      <c r="A50" s="88"/>
      <c r="B50" s="88"/>
      <c r="C50" s="88"/>
      <c r="D50" s="90"/>
      <c r="E50" s="90"/>
      <c r="F50" s="90"/>
      <c r="G50" s="90"/>
      <c r="H50" s="90"/>
    </row>
  </sheetData>
  <mergeCells count="19">
    <mergeCell ref="G8:H8"/>
    <mergeCell ref="A50:C50"/>
    <mergeCell ref="D50:H50"/>
    <mergeCell ref="B5:D5"/>
    <mergeCell ref="F5:H5"/>
    <mergeCell ref="A6:B6"/>
    <mergeCell ref="C6:H6"/>
    <mergeCell ref="A7:H7"/>
    <mergeCell ref="A8:A9"/>
    <mergeCell ref="B8:B9"/>
    <mergeCell ref="C8:C9"/>
    <mergeCell ref="D8:D9"/>
    <mergeCell ref="E8:F8"/>
    <mergeCell ref="A1:H1"/>
    <mergeCell ref="A2:H2"/>
    <mergeCell ref="B3:D3"/>
    <mergeCell ref="F3:H3"/>
    <mergeCell ref="B4:D4"/>
    <mergeCell ref="F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9AED1-853C-4A72-B5F4-9A7230008C5E}">
  <dimension ref="A1:H17"/>
  <sheetViews>
    <sheetView workbookViewId="0">
      <selection activeCell="C12" sqref="C12"/>
    </sheetView>
  </sheetViews>
  <sheetFormatPr defaultRowHeight="13.2"/>
  <cols>
    <col min="2" max="2" width="11.5546875" customWidth="1"/>
    <col min="3" max="3" width="32.77734375" customWidth="1"/>
    <col min="4" max="4" width="13.21875" customWidth="1"/>
  </cols>
  <sheetData>
    <row r="1" spans="1:8">
      <c r="A1" s="84" t="s">
        <v>63</v>
      </c>
      <c r="B1" s="85"/>
      <c r="C1" s="85"/>
      <c r="D1" s="85"/>
      <c r="E1" s="85"/>
      <c r="F1" s="85"/>
      <c r="G1" s="85"/>
      <c r="H1" s="86"/>
    </row>
    <row r="2" spans="1:8">
      <c r="A2" s="87" t="s">
        <v>38</v>
      </c>
      <c r="B2" s="88"/>
      <c r="C2" s="88"/>
      <c r="D2" s="88"/>
      <c r="E2" s="88"/>
      <c r="F2" s="88"/>
      <c r="G2" s="88"/>
      <c r="H2" s="89"/>
    </row>
    <row r="3" spans="1:8">
      <c r="A3" s="87" t="s">
        <v>7</v>
      </c>
      <c r="B3" s="88"/>
      <c r="C3" s="94" t="s">
        <v>8</v>
      </c>
      <c r="D3" s="94"/>
      <c r="E3" s="94"/>
      <c r="F3" s="94"/>
      <c r="G3" s="94"/>
      <c r="H3" s="95"/>
    </row>
    <row r="4" spans="1:8">
      <c r="A4" s="99" t="s">
        <v>9</v>
      </c>
      <c r="B4" s="99" t="s">
        <v>10</v>
      </c>
      <c r="C4" s="99" t="s">
        <v>11</v>
      </c>
      <c r="D4" s="99" t="s">
        <v>12</v>
      </c>
      <c r="E4" s="92" t="s">
        <v>13</v>
      </c>
      <c r="F4" s="93"/>
      <c r="G4" s="78"/>
      <c r="H4" s="78"/>
    </row>
    <row r="5" spans="1:8" ht="63">
      <c r="A5" s="100"/>
      <c r="B5" s="100"/>
      <c r="C5" s="100"/>
      <c r="D5" s="100"/>
      <c r="E5" s="59" t="s">
        <v>12</v>
      </c>
      <c r="F5" s="59" t="s">
        <v>14</v>
      </c>
      <c r="G5" s="71"/>
      <c r="H5" s="71"/>
    </row>
    <row r="6" spans="1:8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1"/>
      <c r="H6" s="71"/>
    </row>
    <row r="7" spans="1:8" ht="34.200000000000003" customHeight="1">
      <c r="A7" s="67">
        <v>1</v>
      </c>
      <c r="B7" s="65" t="s">
        <v>30</v>
      </c>
      <c r="C7" s="68" t="s">
        <v>40</v>
      </c>
      <c r="D7" s="62" t="s">
        <v>41</v>
      </c>
      <c r="E7" s="63"/>
      <c r="F7" s="75">
        <v>25.08</v>
      </c>
      <c r="G7" s="71"/>
      <c r="H7" s="71"/>
    </row>
    <row r="8" spans="1:8" ht="39.6">
      <c r="A8" s="67">
        <v>2</v>
      </c>
      <c r="B8" s="61" t="s">
        <v>35</v>
      </c>
      <c r="C8" s="68" t="s">
        <v>64</v>
      </c>
      <c r="D8" s="62" t="s">
        <v>41</v>
      </c>
      <c r="E8" s="63"/>
      <c r="F8" s="69">
        <v>794.2</v>
      </c>
      <c r="G8" s="71"/>
      <c r="H8" s="71"/>
    </row>
    <row r="9" spans="1:8" ht="52.8">
      <c r="A9" s="67">
        <v>3</v>
      </c>
      <c r="B9" s="61" t="s">
        <v>31</v>
      </c>
      <c r="C9" s="68" t="s">
        <v>60</v>
      </c>
      <c r="D9" s="62" t="s">
        <v>41</v>
      </c>
      <c r="E9" s="63"/>
      <c r="F9" s="69">
        <v>41.800000000000004</v>
      </c>
      <c r="G9" s="71"/>
      <c r="H9" s="71"/>
    </row>
    <row r="10" spans="1:8" ht="66">
      <c r="A10" s="67">
        <v>4</v>
      </c>
      <c r="B10" s="61" t="s">
        <v>32</v>
      </c>
      <c r="C10" s="68" t="s">
        <v>67</v>
      </c>
      <c r="D10" s="62" t="s">
        <v>41</v>
      </c>
      <c r="E10" s="64"/>
      <c r="F10" s="69">
        <v>794.2</v>
      </c>
      <c r="G10" s="71"/>
      <c r="H10" s="71"/>
    </row>
    <row r="11" spans="1:8" ht="39.6">
      <c r="A11" s="67">
        <v>5</v>
      </c>
      <c r="B11" s="65" t="s">
        <v>28</v>
      </c>
      <c r="C11" s="68" t="s">
        <v>68</v>
      </c>
      <c r="D11" s="66" t="s">
        <v>46</v>
      </c>
      <c r="E11" s="76"/>
      <c r="F11" s="69">
        <v>1529.88</v>
      </c>
      <c r="G11" s="71"/>
      <c r="H11" s="71"/>
    </row>
    <row r="12" spans="1:8" ht="66.599999999999994" thickBot="1">
      <c r="A12" s="67">
        <v>6</v>
      </c>
      <c r="B12" s="65"/>
      <c r="C12" s="68" t="s">
        <v>55</v>
      </c>
      <c r="D12" s="62" t="s">
        <v>41</v>
      </c>
      <c r="E12" s="60"/>
      <c r="F12" s="69">
        <v>836</v>
      </c>
      <c r="G12" s="71"/>
      <c r="H12" s="71"/>
    </row>
    <row r="13" spans="1:8" ht="79.2">
      <c r="A13" s="72">
        <v>7</v>
      </c>
      <c r="B13" s="73" t="s">
        <v>0</v>
      </c>
      <c r="C13" s="73" t="s">
        <v>53</v>
      </c>
      <c r="D13" s="62" t="s">
        <v>41</v>
      </c>
      <c r="E13" s="74"/>
      <c r="F13" s="70">
        <v>79</v>
      </c>
      <c r="G13" s="71"/>
      <c r="H13" s="71"/>
    </row>
    <row r="14" spans="1:8" ht="66">
      <c r="A14" s="67">
        <v>8</v>
      </c>
      <c r="B14" s="61" t="s">
        <v>32</v>
      </c>
      <c r="C14" s="68" t="s">
        <v>66</v>
      </c>
      <c r="D14" s="62" t="s">
        <v>41</v>
      </c>
      <c r="E14" s="64"/>
      <c r="F14" s="69">
        <v>79</v>
      </c>
      <c r="G14" s="71"/>
      <c r="H14" s="71"/>
    </row>
    <row r="15" spans="1:8" ht="52.8">
      <c r="A15" s="67">
        <v>9</v>
      </c>
      <c r="B15" s="65" t="s">
        <v>28</v>
      </c>
      <c r="C15" s="68" t="s">
        <v>65</v>
      </c>
      <c r="D15" s="66" t="s">
        <v>46</v>
      </c>
      <c r="E15" s="76"/>
      <c r="F15" s="69">
        <v>142.20000000000002</v>
      </c>
      <c r="G15" s="71"/>
      <c r="H15" s="71"/>
    </row>
    <row r="16" spans="1:8" ht="66">
      <c r="A16" s="60">
        <v>9</v>
      </c>
      <c r="B16" s="65"/>
      <c r="C16" s="68" t="s">
        <v>48</v>
      </c>
      <c r="D16" s="62" t="s">
        <v>41</v>
      </c>
      <c r="E16" s="76"/>
      <c r="F16" s="68">
        <v>79</v>
      </c>
      <c r="G16" s="71"/>
      <c r="H16" s="71"/>
    </row>
    <row r="17" spans="1:8">
      <c r="A17" s="85"/>
      <c r="B17" s="85"/>
      <c r="C17" s="85"/>
      <c r="D17" s="78"/>
      <c r="E17" s="78"/>
      <c r="F17" s="78"/>
      <c r="G17" s="71"/>
      <c r="H17" s="71"/>
    </row>
  </sheetData>
  <mergeCells count="10">
    <mergeCell ref="A1:H1"/>
    <mergeCell ref="A2:H2"/>
    <mergeCell ref="A17:C17"/>
    <mergeCell ref="A3:B3"/>
    <mergeCell ref="C3:H3"/>
    <mergeCell ref="A4:A5"/>
    <mergeCell ref="B4:B5"/>
    <mergeCell ref="C4:C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თავფურცელი</vt:lpstr>
      <vt:lpstr>ხარჯთაღრიცხვა</vt:lpstr>
      <vt:lpstr>სამუშო მოცულობათა უწყისი</vt:lpstr>
      <vt:lpstr>თავფურცელი!Print_Area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nino.tevzadze</cp:lastModifiedBy>
  <cp:lastPrinted>2019-01-18T10:52:53Z</cp:lastPrinted>
  <dcterms:created xsi:type="dcterms:W3CDTF">2010-05-16T12:42:36Z</dcterms:created>
  <dcterms:modified xsi:type="dcterms:W3CDTF">2019-02-04T12:13:57Z</dcterms:modified>
</cp:coreProperties>
</file>