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Levan Dvali\OneDrive - Georgian Manganese, LLC\Desktop\სამრეცხაოს ტენდერი\"/>
    </mc:Choice>
  </mc:AlternateContent>
  <xr:revisionPtr revIDLastSave="0" documentId="13_ncr:1_{F0EBE73A-5DAC-4F3F-8D1F-C124F1ADD88D}" xr6:coauthVersionLast="41" xr6:coauthVersionMax="41" xr10:uidLastSave="{00000000-0000-0000-0000-000000000000}"/>
  <bookViews>
    <workbookView xWindow="28680" yWindow="-120" windowWidth="29040" windowHeight="15840" activeTab="1" xr2:uid="{00000000-000D-0000-FFFF-FFFF00000000}"/>
  </bookViews>
  <sheets>
    <sheet name="ცოფი BoQ" sheetId="11" r:id="rId1"/>
    <sheet name="დანარჩენი 4" sheetId="12" r:id="rId2"/>
    <sheet name="გათვლა (ახალი)" sheetId="3" state="hidden" r:id="rId3"/>
    <sheet name="Лист1" sheetId="8" state="hidden" r:id="rId4"/>
    <sheet name="Лист2" sheetId="9" state="hidden" r:id="rId5"/>
  </sheets>
  <definedNames>
    <definedName name="_xlnm._FilterDatabase" localSheetId="2" hidden="1">'გათვლა (ახალი)'!$B$1:$B$78</definedName>
    <definedName name="_xlnm._FilterDatabase" localSheetId="1" hidden="1">'დანარჩენი 4'!$A$4:$K$157</definedName>
    <definedName name="_xlnm._FilterDatabase" localSheetId="0" hidden="1">'ცოფი BoQ'!$A$4:$K$277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47" i="12" l="1"/>
  <c r="K146" i="12"/>
  <c r="K145" i="12"/>
  <c r="K144" i="12"/>
  <c r="K143" i="12"/>
  <c r="K142" i="12"/>
  <c r="K141" i="12"/>
  <c r="K140" i="12"/>
  <c r="K139" i="12"/>
  <c r="K138" i="12"/>
  <c r="K137" i="12"/>
  <c r="K136" i="12"/>
  <c r="K135" i="12"/>
  <c r="K134" i="12"/>
  <c r="K133" i="12"/>
  <c r="K132" i="12"/>
  <c r="K131" i="12"/>
  <c r="K130" i="12"/>
  <c r="K129" i="12"/>
  <c r="K128" i="12"/>
  <c r="J127" i="12"/>
  <c r="H127" i="12"/>
  <c r="F127" i="12"/>
  <c r="K125" i="12"/>
  <c r="K124" i="12"/>
  <c r="K123" i="12"/>
  <c r="K122" i="12"/>
  <c r="K121" i="12"/>
  <c r="K120" i="12"/>
  <c r="K119" i="12"/>
  <c r="K118" i="12"/>
  <c r="K117" i="12"/>
  <c r="K116" i="12"/>
  <c r="K115" i="12"/>
  <c r="K114" i="12"/>
  <c r="K112" i="12"/>
  <c r="K111" i="12"/>
  <c r="K110" i="12"/>
  <c r="K109" i="12"/>
  <c r="K108" i="12"/>
  <c r="K107" i="12"/>
  <c r="K106" i="12"/>
  <c r="K105" i="12"/>
  <c r="K104" i="12"/>
  <c r="K103" i="12"/>
  <c r="K102" i="12"/>
  <c r="K101" i="12"/>
  <c r="K100" i="12"/>
  <c r="K99" i="12"/>
  <c r="K98" i="12"/>
  <c r="K97" i="12"/>
  <c r="K96" i="12"/>
  <c r="K95" i="12"/>
  <c r="K94" i="12"/>
  <c r="K93" i="12"/>
  <c r="K92" i="12"/>
  <c r="K91" i="12"/>
  <c r="K90" i="12"/>
  <c r="K89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8" i="12"/>
  <c r="K67" i="12"/>
  <c r="K66" i="12"/>
  <c r="K65" i="12"/>
  <c r="K64" i="12"/>
  <c r="K63" i="12"/>
  <c r="K60" i="12" s="1"/>
  <c r="K62" i="12"/>
  <c r="K61" i="12"/>
  <c r="D60" i="12"/>
  <c r="K59" i="12"/>
  <c r="K58" i="12"/>
  <c r="D57" i="12"/>
  <c r="K56" i="12"/>
  <c r="K55" i="12" s="1"/>
  <c r="K54" i="12"/>
  <c r="K53" i="12"/>
  <c r="K52" i="12"/>
  <c r="K51" i="12"/>
  <c r="K50" i="12"/>
  <c r="K49" i="12"/>
  <c r="K47" i="12"/>
  <c r="K46" i="12"/>
  <c r="K44" i="12"/>
  <c r="K43" i="12"/>
  <c r="K42" i="12"/>
  <c r="K41" i="12"/>
  <c r="K40" i="12" s="1"/>
  <c r="K39" i="12"/>
  <c r="K38" i="12"/>
  <c r="K37" i="12"/>
  <c r="K36" i="12"/>
  <c r="K35" i="12"/>
  <c r="K34" i="12"/>
  <c r="K33" i="12"/>
  <c r="K32" i="12"/>
  <c r="K31" i="12"/>
  <c r="K29" i="12"/>
  <c r="K28" i="12"/>
  <c r="K27" i="12"/>
  <c r="K26" i="12"/>
  <c r="K25" i="12"/>
  <c r="K24" i="12"/>
  <c r="K23" i="12" s="1"/>
  <c r="K22" i="12"/>
  <c r="K21" i="12"/>
  <c r="K20" i="12"/>
  <c r="K18" i="12"/>
  <c r="D18" i="12"/>
  <c r="K17" i="12"/>
  <c r="K16" i="12" s="1"/>
  <c r="K15" i="12"/>
  <c r="K14" i="12"/>
  <c r="K13" i="12"/>
  <c r="K12" i="12"/>
  <c r="K10" i="12"/>
  <c r="K9" i="12"/>
  <c r="K8" i="12"/>
  <c r="D8" i="12"/>
  <c r="J7" i="12"/>
  <c r="H7" i="12"/>
  <c r="H6" i="12" s="1"/>
  <c r="F7" i="12"/>
  <c r="F6" i="12" s="1"/>
  <c r="J6" i="12"/>
  <c r="K30" i="12" l="1"/>
  <c r="K19" i="12" s="1"/>
  <c r="K127" i="12"/>
  <c r="K48" i="12"/>
  <c r="K57" i="12"/>
  <c r="K113" i="12"/>
  <c r="K11" i="12"/>
  <c r="K7" i="12" s="1"/>
  <c r="K45" i="12"/>
  <c r="K6" i="12" l="1"/>
  <c r="K260" i="11" l="1"/>
  <c r="K245" i="11" l="1"/>
  <c r="K244" i="11"/>
  <c r="K241" i="11"/>
  <c r="K240" i="11"/>
  <c r="K237" i="11"/>
  <c r="K236" i="11"/>
  <c r="K233" i="11"/>
  <c r="K230" i="11"/>
  <c r="K229" i="11"/>
  <c r="K226" i="11"/>
  <c r="K225" i="11"/>
  <c r="K221" i="11"/>
  <c r="K218" i="11"/>
  <c r="K217" i="11"/>
  <c r="K208" i="11"/>
  <c r="K207" i="11"/>
  <c r="K205" i="11"/>
  <c r="K203" i="11"/>
  <c r="K202" i="11"/>
  <c r="K201" i="11"/>
  <c r="K199" i="11"/>
  <c r="K198" i="11"/>
  <c r="K194" i="11"/>
  <c r="K193" i="11"/>
  <c r="K189" i="11"/>
  <c r="K187" i="11"/>
  <c r="K185" i="11"/>
  <c r="K184" i="11"/>
  <c r="D181" i="11"/>
  <c r="K180" i="11"/>
  <c r="K179" i="11"/>
  <c r="D178" i="11"/>
  <c r="K175" i="11"/>
  <c r="K174" i="11"/>
  <c r="K172" i="11"/>
  <c r="K170" i="11"/>
  <c r="K168" i="11"/>
  <c r="K167" i="11"/>
  <c r="K165" i="11"/>
  <c r="K157" i="11"/>
  <c r="K153" i="11"/>
  <c r="K150" i="11"/>
  <c r="K146" i="11"/>
  <c r="K141" i="11"/>
  <c r="D139" i="11"/>
  <c r="K136" i="11"/>
  <c r="K133" i="11"/>
  <c r="K130" i="11"/>
  <c r="D129" i="11"/>
  <c r="F248" i="11" l="1"/>
  <c r="K265" i="11"/>
  <c r="K253" i="11"/>
  <c r="K249" i="11"/>
  <c r="K142" i="11"/>
  <c r="K178" i="11"/>
  <c r="K145" i="11"/>
  <c r="K149" i="11"/>
  <c r="K152" i="11"/>
  <c r="K156" i="11"/>
  <c r="K160" i="11"/>
  <c r="K164" i="11"/>
  <c r="K188" i="11"/>
  <c r="K192" i="11"/>
  <c r="K197" i="11"/>
  <c r="K222" i="11"/>
  <c r="K131" i="11"/>
  <c r="K135" i="11"/>
  <c r="K139" i="11"/>
  <c r="K148" i="11"/>
  <c r="K155" i="11"/>
  <c r="K159" i="11"/>
  <c r="K163" i="11"/>
  <c r="K161" i="11" s="1"/>
  <c r="K173" i="11"/>
  <c r="K183" i="11"/>
  <c r="K191" i="11"/>
  <c r="K196" i="11"/>
  <c r="K204" i="11"/>
  <c r="K210" i="11"/>
  <c r="K213" i="11"/>
  <c r="K216" i="11"/>
  <c r="K220" i="11"/>
  <c r="K224" i="11"/>
  <c r="K228" i="11"/>
  <c r="K232" i="11"/>
  <c r="K235" i="11"/>
  <c r="K239" i="11"/>
  <c r="K243" i="11"/>
  <c r="K134" i="11"/>
  <c r="K132" i="11" s="1"/>
  <c r="K143" i="11"/>
  <c r="K147" i="11"/>
  <c r="K154" i="11"/>
  <c r="K158" i="11"/>
  <c r="K162" i="11"/>
  <c r="K171" i="11"/>
  <c r="K177" i="11"/>
  <c r="K176" i="11" s="1"/>
  <c r="K182" i="11"/>
  <c r="K186" i="11"/>
  <c r="K190" i="11"/>
  <c r="K209" i="11"/>
  <c r="K212" i="11"/>
  <c r="K215" i="11"/>
  <c r="K219" i="11"/>
  <c r="K223" i="11"/>
  <c r="K227" i="11"/>
  <c r="K231" i="11"/>
  <c r="K238" i="11"/>
  <c r="K242" i="11"/>
  <c r="K246" i="11"/>
  <c r="K214" i="11"/>
  <c r="K129" i="11"/>
  <c r="K195" i="11"/>
  <c r="K200" i="11"/>
  <c r="H248" i="11"/>
  <c r="K138" i="11"/>
  <c r="K211" i="11"/>
  <c r="K257" i="11"/>
  <c r="K251" i="11"/>
  <c r="K256" i="11"/>
  <c r="K261" i="11"/>
  <c r="K262" i="11"/>
  <c r="K254" i="11"/>
  <c r="K250" i="11"/>
  <c r="K252" i="11"/>
  <c r="K264" i="11"/>
  <c r="K268" i="11"/>
  <c r="K266" i="11"/>
  <c r="K258" i="11"/>
  <c r="K267" i="11"/>
  <c r="K263" i="11"/>
  <c r="K259" i="11"/>
  <c r="K255" i="11"/>
  <c r="K137" i="11" l="1"/>
  <c r="K144" i="11"/>
  <c r="K181" i="11"/>
  <c r="K151" i="11"/>
  <c r="K140" i="11" s="1"/>
  <c r="K169" i="11"/>
  <c r="K234" i="11"/>
  <c r="K206" i="11"/>
  <c r="K166" i="11" s="1"/>
  <c r="K248" i="11"/>
  <c r="K128" i="11"/>
  <c r="K127" i="11" l="1"/>
  <c r="K47" i="11"/>
  <c r="K110" i="11"/>
  <c r="K109" i="11"/>
  <c r="K106" i="11"/>
  <c r="K105" i="11"/>
  <c r="K84" i="11"/>
  <c r="K83" i="11"/>
  <c r="K81" i="11"/>
  <c r="K80" i="11"/>
  <c r="K78" i="11"/>
  <c r="K77" i="11"/>
  <c r="D60" i="11"/>
  <c r="D57" i="11"/>
  <c r="K46" i="11"/>
  <c r="D18" i="11"/>
  <c r="K15" i="11"/>
  <c r="D8" i="11"/>
  <c r="K120" i="11" l="1"/>
  <c r="K125" i="11"/>
  <c r="K124" i="11"/>
  <c r="K123" i="11"/>
  <c r="K122" i="11"/>
  <c r="K121" i="11"/>
  <c r="K119" i="11"/>
  <c r="K117" i="11"/>
  <c r="K116" i="11"/>
  <c r="K115" i="11"/>
  <c r="K114" i="11"/>
  <c r="K118" i="11"/>
  <c r="K61" i="11"/>
  <c r="K65" i="11"/>
  <c r="K73" i="11"/>
  <c r="K108" i="11"/>
  <c r="K104" i="11"/>
  <c r="K103" i="11"/>
  <c r="K107" i="11"/>
  <c r="K82" i="11"/>
  <c r="K62" i="11"/>
  <c r="K112" i="11"/>
  <c r="K72" i="11"/>
  <c r="K50" i="11"/>
  <c r="K17" i="11"/>
  <c r="K49" i="11"/>
  <c r="K20" i="11"/>
  <c r="K33" i="11"/>
  <c r="K63" i="11"/>
  <c r="K36" i="11"/>
  <c r="K24" i="11"/>
  <c r="K22" i="11"/>
  <c r="K31" i="11"/>
  <c r="K39" i="11"/>
  <c r="K71" i="11"/>
  <c r="K98" i="11"/>
  <c r="K41" i="11"/>
  <c r="K38" i="11"/>
  <c r="K37" i="11"/>
  <c r="K35" i="11"/>
  <c r="K34" i="11"/>
  <c r="K32" i="11"/>
  <c r="K27" i="11"/>
  <c r="K26" i="11"/>
  <c r="K25" i="11"/>
  <c r="K29" i="11"/>
  <c r="K28" i="11"/>
  <c r="K89" i="11"/>
  <c r="K56" i="11"/>
  <c r="K55" i="11" s="1"/>
  <c r="K96" i="11"/>
  <c r="K21" i="11"/>
  <c r="K92" i="11"/>
  <c r="K97" i="11"/>
  <c r="K99" i="11"/>
  <c r="K10" i="11"/>
  <c r="K14" i="11"/>
  <c r="K42" i="11"/>
  <c r="K44" i="11"/>
  <c r="K53" i="11"/>
  <c r="K75" i="11"/>
  <c r="K86" i="11"/>
  <c r="K95" i="11"/>
  <c r="K100" i="11"/>
  <c r="K13" i="11"/>
  <c r="K74" i="11"/>
  <c r="K12" i="11"/>
  <c r="K43" i="11"/>
  <c r="K88" i="11"/>
  <c r="J248" i="11"/>
  <c r="K8" i="11"/>
  <c r="K102" i="11"/>
  <c r="K68" i="11"/>
  <c r="K70" i="11"/>
  <c r="K87" i="11"/>
  <c r="K101" i="11" l="1"/>
  <c r="K113" i="11"/>
  <c r="K67" i="11"/>
  <c r="K64" i="11"/>
  <c r="K60" i="11" s="1"/>
  <c r="K51" i="11"/>
  <c r="K48" i="11" s="1"/>
  <c r="K69" i="11"/>
  <c r="J7" i="11"/>
  <c r="J6" i="11" s="1"/>
  <c r="J269" i="11" s="1"/>
  <c r="K111" i="11"/>
  <c r="K59" i="11"/>
  <c r="H7" i="11"/>
  <c r="H6" i="11" s="1"/>
  <c r="H269" i="11" s="1"/>
  <c r="K270" i="11" s="1"/>
  <c r="K11" i="11"/>
  <c r="K30" i="11"/>
  <c r="K85" i="11"/>
  <c r="K23" i="11"/>
  <c r="K40" i="11"/>
  <c r="K54" i="11"/>
  <c r="F7" i="11"/>
  <c r="F6" i="11" s="1"/>
  <c r="F269" i="11" s="1"/>
  <c r="K18" i="11"/>
  <c r="K16" i="11" s="1"/>
  <c r="K52" i="11"/>
  <c r="K91" i="11"/>
  <c r="K90" i="11"/>
  <c r="K79" i="11"/>
  <c r="K9" i="11"/>
  <c r="K19" i="11" l="1"/>
  <c r="K66" i="11"/>
  <c r="K7" i="11"/>
  <c r="K76" i="11"/>
  <c r="K58" i="11"/>
  <c r="K94" i="11"/>
  <c r="K57" i="11" l="1"/>
  <c r="K93" i="11"/>
  <c r="K45" i="11" l="1"/>
  <c r="K6" i="11" s="1"/>
  <c r="K269" i="11" s="1"/>
  <c r="K271" i="11" s="1"/>
  <c r="K272" i="11" s="1"/>
  <c r="K273" i="11" s="1"/>
  <c r="K274" i="11" s="1"/>
  <c r="K275" i="11" l="1"/>
  <c r="E5" i="9" l="1"/>
  <c r="G5" i="9" s="1"/>
  <c r="E4" i="9"/>
  <c r="G4" i="9" s="1"/>
  <c r="E3" i="9"/>
  <c r="I2" i="9"/>
  <c r="E2" i="9"/>
  <c r="G2" i="9" s="1"/>
  <c r="D2" i="9"/>
  <c r="D4" i="9" s="1"/>
  <c r="I4" i="9" s="1"/>
  <c r="E1" i="9"/>
  <c r="I1" i="9" s="1"/>
  <c r="D1" i="9"/>
  <c r="D5" i="9" s="1"/>
  <c r="I5" i="9" s="1"/>
  <c r="I40" i="8"/>
  <c r="E40" i="8"/>
  <c r="G40" i="8" s="1"/>
  <c r="D40" i="8"/>
  <c r="E39" i="8"/>
  <c r="I38" i="8"/>
  <c r="E38" i="8"/>
  <c r="G38" i="8" s="1"/>
  <c r="D38" i="8"/>
  <c r="E37" i="8"/>
  <c r="I37" i="8" s="1"/>
  <c r="D37" i="8"/>
  <c r="D39" i="8" s="1"/>
  <c r="I39" i="8" s="1"/>
  <c r="I36" i="8"/>
  <c r="E36" i="8"/>
  <c r="G36" i="8" s="1"/>
  <c r="D36" i="8"/>
  <c r="E35" i="8"/>
  <c r="I34" i="8"/>
  <c r="E34" i="8"/>
  <c r="G34" i="8" s="1"/>
  <c r="D34" i="8"/>
  <c r="E33" i="8"/>
  <c r="I33" i="8" s="1"/>
  <c r="D33" i="8"/>
  <c r="D35" i="8" s="1"/>
  <c r="I35" i="8" s="1"/>
  <c r="I32" i="8"/>
  <c r="E32" i="8"/>
  <c r="G32" i="8" s="1"/>
  <c r="D32" i="8"/>
  <c r="E31" i="8"/>
  <c r="I30" i="8"/>
  <c r="E30" i="8"/>
  <c r="G30" i="8" s="1"/>
  <c r="D30" i="8"/>
  <c r="E29" i="8"/>
  <c r="I29" i="8" s="1"/>
  <c r="D29" i="8"/>
  <c r="D31" i="8" s="1"/>
  <c r="I31" i="8" s="1"/>
  <c r="I28" i="8"/>
  <c r="E28" i="8"/>
  <c r="G28" i="8" s="1"/>
  <c r="D28" i="8"/>
  <c r="E27" i="8"/>
  <c r="G27" i="8" s="1"/>
  <c r="I26" i="8"/>
  <c r="E26" i="8"/>
  <c r="G26" i="8" s="1"/>
  <c r="D26" i="8"/>
  <c r="E25" i="8"/>
  <c r="I25" i="8" s="1"/>
  <c r="D25" i="8"/>
  <c r="D27" i="8" s="1"/>
  <c r="I27" i="8" s="1"/>
  <c r="I24" i="8"/>
  <c r="E24" i="8"/>
  <c r="G24" i="8" s="1"/>
  <c r="D24" i="8"/>
  <c r="E23" i="8"/>
  <c r="G23" i="8" s="1"/>
  <c r="I22" i="8"/>
  <c r="E22" i="8"/>
  <c r="G22" i="8" s="1"/>
  <c r="D22" i="8"/>
  <c r="E21" i="8"/>
  <c r="I21" i="8" s="1"/>
  <c r="D21" i="8"/>
  <c r="D23" i="8" s="1"/>
  <c r="I23" i="8" s="1"/>
  <c r="I20" i="8"/>
  <c r="E20" i="8"/>
  <c r="G20" i="8" s="1"/>
  <c r="D20" i="8"/>
  <c r="E19" i="8"/>
  <c r="G19" i="8" s="1"/>
  <c r="I18" i="8"/>
  <c r="E18" i="8"/>
  <c r="G18" i="8" s="1"/>
  <c r="D18" i="8"/>
  <c r="E17" i="8"/>
  <c r="I17" i="8" s="1"/>
  <c r="D17" i="8"/>
  <c r="D19" i="8" s="1"/>
  <c r="I19" i="8" s="1"/>
  <c r="E15" i="8"/>
  <c r="E14" i="8"/>
  <c r="I13" i="8"/>
  <c r="E13" i="8"/>
  <c r="G13" i="8" s="1"/>
  <c r="D13" i="8"/>
  <c r="D14" i="8" s="1"/>
  <c r="E12" i="8"/>
  <c r="I11" i="8"/>
  <c r="E11" i="8"/>
  <c r="G11" i="8" s="1"/>
  <c r="D11" i="8"/>
  <c r="D12" i="8" s="1"/>
  <c r="I12" i="8" s="1"/>
  <c r="E10" i="8"/>
  <c r="I10" i="8" s="1"/>
  <c r="D10" i="8"/>
  <c r="E9" i="8"/>
  <c r="E8" i="8"/>
  <c r="I7" i="8"/>
  <c r="E7" i="8"/>
  <c r="G7" i="8" s="1"/>
  <c r="D7" i="8"/>
  <c r="D8" i="8" s="1"/>
  <c r="E6" i="8"/>
  <c r="I5" i="8"/>
  <c r="E5" i="8"/>
  <c r="G5" i="8" s="1"/>
  <c r="D5" i="8"/>
  <c r="D6" i="8" s="1"/>
  <c r="I6" i="8" s="1"/>
  <c r="E4" i="8"/>
  <c r="I4" i="8" s="1"/>
  <c r="D4" i="8"/>
  <c r="E3" i="8"/>
  <c r="E2" i="8"/>
  <c r="I1" i="8"/>
  <c r="E1" i="8"/>
  <c r="G1" i="8" s="1"/>
  <c r="D1" i="8"/>
  <c r="D2" i="8" s="1"/>
  <c r="G78" i="3"/>
  <c r="F78" i="3" s="1"/>
  <c r="G77" i="3"/>
  <c r="F77" i="3" s="1"/>
  <c r="G76" i="3"/>
  <c r="F76" i="3" s="1"/>
  <c r="G75" i="3"/>
  <c r="F75" i="3" s="1"/>
  <c r="G74" i="3"/>
  <c r="F74" i="3" s="1"/>
  <c r="G73" i="3"/>
  <c r="F73" i="3" s="1"/>
  <c r="G72" i="3"/>
  <c r="F72" i="3" s="1"/>
  <c r="G71" i="3"/>
  <c r="F71" i="3" s="1"/>
  <c r="G70" i="3"/>
  <c r="F70" i="3" s="1"/>
  <c r="G69" i="3"/>
  <c r="F69" i="3" s="1"/>
  <c r="G68" i="3"/>
  <c r="F68" i="3" s="1"/>
  <c r="G67" i="3"/>
  <c r="F67" i="3" s="1"/>
  <c r="G66" i="3"/>
  <c r="F66" i="3" s="1"/>
  <c r="G65" i="3"/>
  <c r="F65" i="3" s="1"/>
  <c r="G64" i="3"/>
  <c r="F64" i="3" s="1"/>
  <c r="G63" i="3"/>
  <c r="F63" i="3" s="1"/>
  <c r="G62" i="3"/>
  <c r="F62" i="3" s="1"/>
  <c r="G61" i="3"/>
  <c r="F61" i="3" s="1"/>
  <c r="G60" i="3"/>
  <c r="F60" i="3" s="1"/>
  <c r="G59" i="3"/>
  <c r="F59" i="3" s="1"/>
  <c r="G58" i="3"/>
  <c r="F58" i="3" s="1"/>
  <c r="G57" i="3"/>
  <c r="F57" i="3" s="1"/>
  <c r="G56" i="3"/>
  <c r="F56" i="3" s="1"/>
  <c r="G55" i="3"/>
  <c r="F55" i="3" s="1"/>
  <c r="G54" i="3"/>
  <c r="F54" i="3" s="1"/>
  <c r="G53" i="3"/>
  <c r="F53" i="3" s="1"/>
  <c r="G52" i="3"/>
  <c r="F52" i="3" s="1"/>
  <c r="G49" i="3"/>
  <c r="F49" i="3"/>
  <c r="D48" i="3"/>
  <c r="F48" i="3" s="1"/>
  <c r="G48" i="3" s="1"/>
  <c r="F47" i="3"/>
  <c r="G47" i="3" s="1"/>
  <c r="D47" i="3"/>
  <c r="D46" i="3"/>
  <c r="F46" i="3" s="1"/>
  <c r="G46" i="3" s="1"/>
  <c r="D45" i="3"/>
  <c r="F45" i="3" s="1"/>
  <c r="G45" i="3" s="1"/>
  <c r="D44" i="3"/>
  <c r="F44" i="3" s="1"/>
  <c r="G44" i="3" s="1"/>
  <c r="D43" i="3"/>
  <c r="F43" i="3" s="1"/>
  <c r="G43" i="3" s="1"/>
  <c r="G42" i="3"/>
  <c r="F42" i="3"/>
  <c r="D41" i="3"/>
  <c r="F41" i="3" s="1"/>
  <c r="G41" i="3" s="1"/>
  <c r="D40" i="3"/>
  <c r="F40" i="3" s="1"/>
  <c r="G40" i="3" s="1"/>
  <c r="D39" i="3"/>
  <c r="F39" i="3" s="1"/>
  <c r="G39" i="3" s="1"/>
  <c r="D38" i="3"/>
  <c r="F38" i="3" s="1"/>
  <c r="G38" i="3" s="1"/>
  <c r="D37" i="3"/>
  <c r="F37" i="3" s="1"/>
  <c r="G37" i="3" s="1"/>
  <c r="F36" i="3"/>
  <c r="G36" i="3" s="1"/>
  <c r="F35" i="3"/>
  <c r="G35" i="3" s="1"/>
  <c r="D34" i="3"/>
  <c r="F34" i="3" s="1"/>
  <c r="G34" i="3" s="1"/>
  <c r="D33" i="3"/>
  <c r="F33" i="3" s="1"/>
  <c r="G33" i="3" s="1"/>
  <c r="D32" i="3"/>
  <c r="F32" i="3" s="1"/>
  <c r="G32" i="3" s="1"/>
  <c r="G31" i="3"/>
  <c r="F31" i="3"/>
  <c r="D30" i="3"/>
  <c r="F30" i="3" s="1"/>
  <c r="G30" i="3" s="1"/>
  <c r="D29" i="3"/>
  <c r="F29" i="3" s="1"/>
  <c r="G29" i="3" s="1"/>
  <c r="G28" i="3"/>
  <c r="F28" i="3"/>
  <c r="D27" i="3"/>
  <c r="F27" i="3" s="1"/>
  <c r="G27" i="3" s="1"/>
  <c r="F26" i="3"/>
  <c r="G26" i="3" s="1"/>
  <c r="D26" i="3"/>
  <c r="D25" i="3"/>
  <c r="F25" i="3" s="1"/>
  <c r="G25" i="3" s="1"/>
  <c r="D24" i="3"/>
  <c r="F24" i="3" s="1"/>
  <c r="G24" i="3" s="1"/>
  <c r="D23" i="3"/>
  <c r="F23" i="3" s="1"/>
  <c r="G23" i="3" s="1"/>
  <c r="D22" i="3"/>
  <c r="F22" i="3" s="1"/>
  <c r="G22" i="3" s="1"/>
  <c r="D21" i="3"/>
  <c r="F21" i="3" s="1"/>
  <c r="G21" i="3" s="1"/>
  <c r="D20" i="3"/>
  <c r="F20" i="3" s="1"/>
  <c r="G20" i="3" s="1"/>
  <c r="G19" i="3"/>
  <c r="F19" i="3"/>
  <c r="D18" i="3"/>
  <c r="F18" i="3" s="1"/>
  <c r="G18" i="3" s="1"/>
  <c r="D17" i="3"/>
  <c r="F17" i="3" s="1"/>
  <c r="G17" i="3" s="1"/>
  <c r="G16" i="3"/>
  <c r="F16" i="3"/>
  <c r="G15" i="3"/>
  <c r="F15" i="3"/>
  <c r="D14" i="3"/>
  <c r="F14" i="3" s="1"/>
  <c r="G14" i="3" s="1"/>
  <c r="D13" i="3"/>
  <c r="F13" i="3" s="1"/>
  <c r="G13" i="3" s="1"/>
  <c r="D12" i="3"/>
  <c r="F12" i="3" s="1"/>
  <c r="G12" i="3" s="1"/>
  <c r="F11" i="3"/>
  <c r="G11" i="3" s="1"/>
  <c r="D11" i="3"/>
  <c r="D10" i="3"/>
  <c r="F10" i="3" s="1"/>
  <c r="G10" i="3" s="1"/>
  <c r="D9" i="3"/>
  <c r="F9" i="3" s="1"/>
  <c r="G9" i="3" s="1"/>
  <c r="G8" i="3"/>
  <c r="F8" i="3"/>
  <c r="D7" i="3"/>
  <c r="F7" i="3" s="1"/>
  <c r="G7" i="3" s="1"/>
  <c r="F6" i="3"/>
  <c r="G6" i="3" s="1"/>
  <c r="D6" i="3"/>
  <c r="D5" i="3"/>
  <c r="F5" i="3" s="1"/>
  <c r="G5" i="3" s="1"/>
  <c r="D4" i="3"/>
  <c r="F4" i="3" s="1"/>
  <c r="G4" i="3" s="1"/>
  <c r="D3" i="3"/>
  <c r="F3" i="3" s="1"/>
  <c r="G3" i="3" s="1"/>
  <c r="D2" i="3"/>
  <c r="F2" i="3" s="1"/>
  <c r="G2" i="3" s="1"/>
  <c r="G50" i="3" s="1"/>
  <c r="D3" i="8" l="1"/>
  <c r="I3" i="8" s="1"/>
  <c r="I2" i="8"/>
  <c r="G14" i="8"/>
  <c r="G6" i="8"/>
  <c r="G2" i="8"/>
  <c r="D9" i="8"/>
  <c r="I9" i="8" s="1"/>
  <c r="I8" i="8"/>
  <c r="G31" i="8"/>
  <c r="G35" i="8"/>
  <c r="G9" i="8"/>
  <c r="F79" i="3"/>
  <c r="G12" i="8"/>
  <c r="G39" i="8"/>
  <c r="G8" i="8"/>
  <c r="D15" i="8"/>
  <c r="I15" i="8" s="1"/>
  <c r="I14" i="8"/>
  <c r="D3" i="9"/>
  <c r="I3" i="9" s="1"/>
  <c r="F50" i="3"/>
  <c r="G4" i="8"/>
  <c r="G10" i="8"/>
  <c r="G17" i="8"/>
  <c r="G21" i="8"/>
  <c r="G25" i="8"/>
  <c r="G29" i="8"/>
  <c r="G33" i="8"/>
  <c r="G37" i="8"/>
  <c r="G1" i="9"/>
  <c r="G79" i="3"/>
  <c r="G3" i="8" l="1"/>
  <c r="G15" i="8"/>
  <c r="G3" i="9"/>
</calcChain>
</file>

<file path=xl/sharedStrings.xml><?xml version="1.0" encoding="utf-8"?>
<sst xmlns="http://schemas.openxmlformats.org/spreadsheetml/2006/main" count="1076" uniqueCount="261">
  <si>
    <t>პუნქტი</t>
  </si>
  <si>
    <t>სამუშაოს დასახელება</t>
  </si>
  <si>
    <t>განზომილება</t>
  </si>
  <si>
    <t>სალექარის მოწყობა</t>
  </si>
  <si>
    <t>არმირების მოწყობა</t>
  </si>
  <si>
    <t>არმატურა Ф16</t>
  </si>
  <si>
    <t>ტ.</t>
  </si>
  <si>
    <t>ყალიბის მოწყობა</t>
  </si>
  <si>
    <t>ლამინირებული ფანერა</t>
  </si>
  <si>
    <t>ც</t>
  </si>
  <si>
    <t>ხის ძელი 4000*160*80</t>
  </si>
  <si>
    <t>ხის კოჭი 8/8</t>
  </si>
  <si>
    <t>ლურსმანი 100</t>
  </si>
  <si>
    <t>კგ.</t>
  </si>
  <si>
    <t>მილების მონტაჟი</t>
  </si>
  <si>
    <t>ლითონის მილი Ф 150/4</t>
  </si>
  <si>
    <t>ცემენტი</t>
  </si>
  <si>
    <t>ტ</t>
  </si>
  <si>
    <t>ქვიშა</t>
  </si>
  <si>
    <t>წყლის ავზის მონტაჟი</t>
  </si>
  <si>
    <t>კუთხოვანა 75/75</t>
  </si>
  <si>
    <t>ელექტროდი 5</t>
  </si>
  <si>
    <t>ლითონის მილი Ф 100</t>
  </si>
  <si>
    <t>ვენტილი თუჯის ფლიანეცით 100მმ PN6</t>
  </si>
  <si>
    <t>ლითონის მილი 89</t>
  </si>
  <si>
    <t>მ</t>
  </si>
  <si>
    <t>მილტუჩი 89</t>
  </si>
  <si>
    <t>მილტუჩი 100 (იგივე ფლიანეცი)</t>
  </si>
  <si>
    <t>მუხლი 89</t>
  </si>
  <si>
    <t>უკუსარქველი 100</t>
  </si>
  <si>
    <t>ტუმბო 40/80</t>
  </si>
  <si>
    <t>ავზის სახურავის მოწყობა</t>
  </si>
  <si>
    <t>ფიცარი 3სმ</t>
  </si>
  <si>
    <t>მოთუთიებული ფ/ფოლადი 0,55 მმ</t>
  </si>
  <si>
    <t>შენობის მოწყობა</t>
  </si>
  <si>
    <t>საძირკველის მოწყობა</t>
  </si>
  <si>
    <t>არმატურა Ф18</t>
  </si>
  <si>
    <t>კედლების შენება</t>
  </si>
  <si>
    <t>ბლოკი</t>
  </si>
  <si>
    <t>N15896</t>
  </si>
  <si>
    <t>ცემენტის ხსნარი</t>
  </si>
  <si>
    <t xml:space="preserve">ცემენტი </t>
  </si>
  <si>
    <t>სარტყელის მოწყობა</t>
  </si>
  <si>
    <t>არმატურა 12</t>
  </si>
  <si>
    <t>სახურავის მოწყობა</t>
  </si>
  <si>
    <t>კედლების ლესვა</t>
  </si>
  <si>
    <t>კედლების დაბრიზგვა დეკორ. ცემ.</t>
  </si>
  <si>
    <t>პიგმენტი</t>
  </si>
  <si>
    <t>კედლების დამუშავება ფითხით</t>
  </si>
  <si>
    <t>ფითხი პირველი პირი</t>
  </si>
  <si>
    <t>ფითხი მეორე პირი</t>
  </si>
  <si>
    <t>კედლების ღებვა</t>
  </si>
  <si>
    <t>ემულსია საღებავი</t>
  </si>
  <si>
    <t>იატაკის მოწყობა ბეტონის საფარით</t>
  </si>
  <si>
    <t>იატაკის მოჭიმვა ცემენტის ხსნარით</t>
  </si>
  <si>
    <t>მეთლახის დაგება</t>
  </si>
  <si>
    <t xml:space="preserve">მეთლახი </t>
  </si>
  <si>
    <t>წებოცემენტი</t>
  </si>
  <si>
    <t>ჭერის მოწყობა</t>
  </si>
  <si>
    <t>პლასტიკატი</t>
  </si>
  <si>
    <t>პროფილი UD</t>
  </si>
  <si>
    <t>პროფილი CD</t>
  </si>
  <si>
    <t>პროფილის სამაგრი</t>
  </si>
  <si>
    <t>შურუფი შავი</t>
  </si>
  <si>
    <t>კოლ.</t>
  </si>
  <si>
    <t>შურუფი დუბელის</t>
  </si>
  <si>
    <t>შურუფი სემიჩკა</t>
  </si>
  <si>
    <t>ელ გაყვანილობის მონტაჟი</t>
  </si>
  <si>
    <t>კაბელი  ВВГП 3 X 1.5</t>
  </si>
  <si>
    <t>შტეპცელი</t>
  </si>
  <si>
    <t>ავტომატური ამომრთველი 63 ამპ. 2 პოლუსა</t>
  </si>
  <si>
    <t>ავტომატური ამომრთველი 32 ამპ. 1 პოლუსა</t>
  </si>
  <si>
    <t>ბრა კედლის 2xE27'</t>
  </si>
  <si>
    <t>ლედ განათება შეკ. ჭერისთვის 12ვტ</t>
  </si>
  <si>
    <t>კარის ბლოკის მოწყობა</t>
  </si>
  <si>
    <t>ფანჯრის ბლოკის მოწყობა</t>
  </si>
  <si>
    <t>Номенк</t>
  </si>
  <si>
    <t>ТМЦ</t>
  </si>
  <si>
    <t>Е.И</t>
  </si>
  <si>
    <t>кол-во</t>
  </si>
  <si>
    <t>Цена GEL</t>
  </si>
  <si>
    <t>Стоймость GEL</t>
  </si>
  <si>
    <t>Стоймость USD</t>
  </si>
  <si>
    <t>Блок строительный</t>
  </si>
  <si>
    <t>шт</t>
  </si>
  <si>
    <t>Переходник 100X50 мм</t>
  </si>
  <si>
    <t>Краска водяная белая SIL.MAT DUVAR 7.5л</t>
  </si>
  <si>
    <t>ВЕНТИЛЬ 20 ММ</t>
  </si>
  <si>
    <t>Блок дверной из металопластмасса</t>
  </si>
  <si>
    <r>
      <rPr>
        <sz val="11"/>
        <rFont val="Calibri"/>
        <charset val="134"/>
      </rPr>
      <t>м</t>
    </r>
    <r>
      <rPr>
        <vertAlign val="superscript"/>
        <sz val="11"/>
        <rFont val="Calibri"/>
        <charset val="134"/>
      </rPr>
      <t>2</t>
    </r>
  </si>
  <si>
    <t>Кафель 200Х300 (бежевый верх)</t>
  </si>
  <si>
    <t>Угольник стальной  50X50 X6 мм</t>
  </si>
  <si>
    <t xml:space="preserve"> тн</t>
  </si>
  <si>
    <t>Плита напольная керамическая</t>
  </si>
  <si>
    <t>Муфта 20 с внутренной резьбой</t>
  </si>
  <si>
    <r>
      <rPr>
        <sz val="11"/>
        <rFont val="Calibri"/>
        <charset val="204"/>
      </rPr>
      <t>Колено Ø 100 мм, 90</t>
    </r>
    <r>
      <rPr>
        <vertAlign val="superscript"/>
        <sz val="11"/>
        <rFont val="宋体"/>
        <charset val="204"/>
      </rPr>
      <t>0</t>
    </r>
  </si>
  <si>
    <t>Колено 20</t>
  </si>
  <si>
    <r>
      <rPr>
        <sz val="11"/>
        <color theme="1"/>
        <rFont val="Calibri"/>
        <charset val="204"/>
      </rPr>
      <t>Колено  Ø 50 мм, 90</t>
    </r>
    <r>
      <rPr>
        <vertAlign val="superscript"/>
        <sz val="11"/>
        <color theme="1"/>
        <rFont val="宋体"/>
        <charset val="204"/>
      </rPr>
      <t>0</t>
    </r>
  </si>
  <si>
    <t>шт.</t>
  </si>
  <si>
    <t>Смеситель для умывальника</t>
  </si>
  <si>
    <t xml:space="preserve">Смеситель для ванны </t>
  </si>
  <si>
    <t>Пигмент краски</t>
  </si>
  <si>
    <t>Труба пластмасовая  Ø 100 мм</t>
  </si>
  <si>
    <t>м</t>
  </si>
  <si>
    <t>Труба пластмассовая для водопровода Ø 20 мм (холодная вода)</t>
  </si>
  <si>
    <t>м.</t>
  </si>
  <si>
    <t>Труба пластмасовая Ø32мм (4м)</t>
  </si>
  <si>
    <t>Труба пластмассовая 50*1000</t>
  </si>
  <si>
    <t xml:space="preserve">Тройник 100/50/100 мм </t>
  </si>
  <si>
    <r>
      <rPr>
        <sz val="11"/>
        <rFont val="Calibri"/>
        <charset val="204"/>
      </rPr>
      <t>Тройник 20/20 мм 90</t>
    </r>
    <r>
      <rPr>
        <vertAlign val="superscript"/>
        <sz val="11"/>
        <rFont val="宋体"/>
        <charset val="204"/>
      </rPr>
      <t>0</t>
    </r>
    <r>
      <rPr>
        <sz val="11"/>
        <rFont val="Calibri"/>
        <charset val="204"/>
      </rPr>
      <t xml:space="preserve"> </t>
    </r>
  </si>
  <si>
    <t>Тройник  50*50*90</t>
  </si>
  <si>
    <t>Трапп  Ø 100</t>
  </si>
  <si>
    <t>Трапп Ø50 мм</t>
  </si>
  <si>
    <t>34145</t>
  </si>
  <si>
    <t>блок оконный из металлопластмасса</t>
  </si>
  <si>
    <t>Затирка (смесь для затирки швов) 1 кг</t>
  </si>
  <si>
    <t>кг</t>
  </si>
  <si>
    <t>Сталь листовая 3 мм S235JR</t>
  </si>
  <si>
    <t>Песок строительный</t>
  </si>
  <si>
    <r>
      <rPr>
        <sz val="11"/>
        <rFont val="Calibri"/>
        <charset val="134"/>
      </rPr>
      <t>м</t>
    </r>
    <r>
      <rPr>
        <vertAlign val="superscript"/>
        <sz val="11"/>
        <rFont val="Calibri"/>
        <charset val="134"/>
      </rPr>
      <t>3</t>
    </r>
  </si>
  <si>
    <t>Муфта Ø20 мм</t>
  </si>
  <si>
    <t>14259</t>
  </si>
  <si>
    <t>Швеллерь  №16</t>
  </si>
  <si>
    <t>34554</t>
  </si>
  <si>
    <t>Цемент CEM II B-P 32,5 N (аналог М400)</t>
  </si>
  <si>
    <t>Клей цемент</t>
  </si>
  <si>
    <t>Панель из ПВХ для подвесного потолка 210*10мм</t>
  </si>
  <si>
    <t>Профиль СД</t>
  </si>
  <si>
    <t xml:space="preserve">Профиль УД </t>
  </si>
  <si>
    <t>держатель профиля</t>
  </si>
  <si>
    <t>Саморез 3.5Х25 для гипсокартона</t>
  </si>
  <si>
    <t>Гвоздь дюбель 6Х35 мм</t>
  </si>
  <si>
    <t>Саморез 4,2-13</t>
  </si>
  <si>
    <t>пенопласт</t>
  </si>
  <si>
    <t>Гипсокартон 2500Х1200X12.5</t>
  </si>
  <si>
    <t>Жидкая грунтовка для обработки стен</t>
  </si>
  <si>
    <t>л</t>
  </si>
  <si>
    <t>Шпаклёвка стартовая</t>
  </si>
  <si>
    <t>Шпаклёвка финишная</t>
  </si>
  <si>
    <t>Ламинат</t>
  </si>
  <si>
    <t>Подложка под ламинат</t>
  </si>
  <si>
    <t>Плинтус напольный пластиковый PVC R421</t>
  </si>
  <si>
    <t>Умывальник керамический</t>
  </si>
  <si>
    <t>ამომრთველი ავტომატური YCM1-3P 400A '</t>
  </si>
  <si>
    <t>ამომრთველი ავტომატური YCM1- 3P 160A'</t>
  </si>
  <si>
    <t>ამომრთველი ავტომატური YCM1-3P 250A'</t>
  </si>
  <si>
    <t>ამომრთველი ავტომატური YCM1- 3P 100A '</t>
  </si>
  <si>
    <t>C3578</t>
  </si>
  <si>
    <t>ფაზიანი შემაერთებელი სავარცხელი 60 ავტ.</t>
  </si>
  <si>
    <t>სამონტაჟო კარადა H:1600 W:1000 D:300'</t>
  </si>
  <si>
    <t>ამომრთველი ავტომატური  DZ47-3P 10A '</t>
  </si>
  <si>
    <t>ამომრთველი ავტომატური DZ47-3P 16A'</t>
  </si>
  <si>
    <t>ამომრთველი ავტომატური 1P 32A'</t>
  </si>
  <si>
    <t>ამომრთველი ავტომატური 1П 20 А'</t>
  </si>
  <si>
    <t>ამომრთველი ავტომატური 1P 10А'</t>
  </si>
  <si>
    <t>გამათბობელი"ATLANTIK" 2000w'</t>
  </si>
  <si>
    <t>კონდიციონერი MWF-09CMN1'; en = 'ыв'</t>
  </si>
  <si>
    <t>ამომრთველი ავტომატური DZ47-3P 25A '</t>
  </si>
  <si>
    <t>კაბელი КГ 1Х25'</t>
  </si>
  <si>
    <t>мт</t>
  </si>
  <si>
    <t>კაბელი BBG 4X50'</t>
  </si>
  <si>
    <t>კაბელი ПВС 4X6'</t>
  </si>
  <si>
    <t>კაბელი PVS 4X2.5'</t>
  </si>
  <si>
    <t>კაბელი ВВГП 3X2.5'</t>
  </si>
  <si>
    <t>კაბელი  ВВГП 3 X 1.5'</t>
  </si>
  <si>
    <t>კოლოფი ჩამრთველისა და შტეფცელის'</t>
  </si>
  <si>
    <t>როზეტკა დამიწებით P-R2ZG'</t>
  </si>
  <si>
    <t>C7989</t>
  </si>
  <si>
    <t>კაბელი ВВГ 4Х120</t>
  </si>
  <si>
    <t>კედლის ჩამრთველი  YCWS401'</t>
  </si>
  <si>
    <t>c3104</t>
  </si>
  <si>
    <t>ლედ განათება შეკ. ჭერისთვის 12ვტ.</t>
  </si>
  <si>
    <t>წყლის გამაცხელებელი TERMEX ER150V '</t>
  </si>
  <si>
    <t>?</t>
  </si>
  <si>
    <t xml:space="preserve">კონდენციონერი </t>
  </si>
  <si>
    <t>მეთლახის დაგება (საშხაპე)</t>
  </si>
  <si>
    <r>
      <rPr>
        <sz val="10"/>
        <rFont val="Calibri"/>
        <charset val="134"/>
      </rPr>
      <t>მ</t>
    </r>
    <r>
      <rPr>
        <vertAlign val="superscript"/>
        <sz val="12"/>
        <color theme="1"/>
        <rFont val="Sylfaen"/>
        <charset val="204"/>
      </rPr>
      <t>2</t>
    </r>
  </si>
  <si>
    <t>მეთლახის დაგება (კაცების გასახდელი)</t>
  </si>
  <si>
    <t>მეთლახის დაგება (საწყობი)</t>
  </si>
  <si>
    <t>მეთლახის დაგება (ქალების ტუალეტი)</t>
  </si>
  <si>
    <t>მეთლახის დაგება (კაცების ტუალეტი)</t>
  </si>
  <si>
    <t>კაფელის გაკვრა (კაცების გასახდელი)</t>
  </si>
  <si>
    <t xml:space="preserve">კაფელი </t>
  </si>
  <si>
    <t>ფუგა</t>
  </si>
  <si>
    <t>კაფელის გაკვრა (ტუალეტები)</t>
  </si>
  <si>
    <t>კაფელის გაკვრა (საშხაპე და გასახდელი)</t>
  </si>
  <si>
    <t>კაფელის გაკვრა (მაცივარი)</t>
  </si>
  <si>
    <t>კაფელის გაკვრა (დიდი საწყობი)</t>
  </si>
  <si>
    <t>კაფელის გაკვრა (საფუარი ოთახი)</t>
  </si>
  <si>
    <t>კედლის შენება</t>
  </si>
  <si>
    <r>
      <rPr>
        <sz val="10"/>
        <rFont val="Calibri"/>
        <charset val="134"/>
      </rPr>
      <t>მ</t>
    </r>
    <r>
      <rPr>
        <vertAlign val="superscript"/>
        <sz val="12"/>
        <rFont val="Sylfaen"/>
        <charset val="204"/>
      </rPr>
      <t>3</t>
    </r>
  </si>
  <si>
    <t xml:space="preserve"> სატვირთო მანქანების სამრეცხაოს მშენებლობა "ცოფის ხიდი (მარცხენა)"</t>
  </si>
  <si>
    <t>საპროექტო
რაოდენობა</t>
  </si>
  <si>
    <t>მასალა</t>
  </si>
  <si>
    <t>ხელფასი</t>
  </si>
  <si>
    <t>ტრანსპორტირება</t>
  </si>
  <si>
    <t>სულ ჯამი
ლარი</t>
  </si>
  <si>
    <t>ერთეულის ფასი</t>
  </si>
  <si>
    <t>ღირებულება
ლარი</t>
  </si>
  <si>
    <t>გრუნტის დამუშავება ხელით</t>
  </si>
  <si>
    <r>
      <t>მ</t>
    </r>
    <r>
      <rPr>
        <vertAlign val="superscript"/>
        <sz val="10"/>
        <rFont val="Calibri"/>
        <family val="2"/>
        <charset val="204"/>
        <scheme val="minor"/>
      </rPr>
      <t>3</t>
    </r>
  </si>
  <si>
    <t>ბეტონის ჩასხმა (ბეტონი M 300)</t>
  </si>
  <si>
    <r>
      <t>მ</t>
    </r>
    <r>
      <rPr>
        <b/>
        <vertAlign val="superscript"/>
        <sz val="10"/>
        <rFont val="Calibri"/>
        <family val="2"/>
        <charset val="204"/>
        <scheme val="minor"/>
      </rPr>
      <t>3</t>
    </r>
  </si>
  <si>
    <t>ხის კოჭი 8/16</t>
  </si>
  <si>
    <r>
      <t>მ</t>
    </r>
    <r>
      <rPr>
        <b/>
        <vertAlign val="superscript"/>
        <sz val="10"/>
        <color theme="1"/>
        <rFont val="Calibri"/>
        <family val="2"/>
        <charset val="204"/>
        <scheme val="minor"/>
      </rPr>
      <t>3</t>
    </r>
  </si>
  <si>
    <t>ბეტონის ჩასხმა (ბეტონი M 200)</t>
  </si>
  <si>
    <r>
      <t>მ</t>
    </r>
    <r>
      <rPr>
        <b/>
        <vertAlign val="superscript"/>
        <sz val="10"/>
        <color theme="1"/>
        <rFont val="Calibri"/>
        <family val="2"/>
        <charset val="204"/>
        <scheme val="minor"/>
      </rPr>
      <t>2</t>
    </r>
  </si>
  <si>
    <r>
      <t>მ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</si>
  <si>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ჩანგლები</t>
  </si>
  <si>
    <r>
      <t>მ</t>
    </r>
    <r>
      <rPr>
        <vertAlign val="superscript"/>
        <sz val="10"/>
        <color theme="1"/>
        <rFont val="Calibri"/>
        <family val="2"/>
        <charset val="204"/>
        <scheme val="minor"/>
      </rPr>
      <t>2</t>
    </r>
  </si>
  <si>
    <t xml:space="preserve">ამომრთველი ავტომატური YCM1- 3P 100A </t>
  </si>
  <si>
    <t>ამომრთველი ავტომატური 2П 63А</t>
  </si>
  <si>
    <t>ამომრთველი ავტომატური 1P 32A</t>
  </si>
  <si>
    <t>ამომრთველი ავტომატური 1П 20 А</t>
  </si>
  <si>
    <t>ამომრთველი ავტომატური 1P 10А</t>
  </si>
  <si>
    <t>კაბელი ВВГП 3X2.5</t>
  </si>
  <si>
    <t>კოლოფი ჩამრთველისა და შტეფცელის</t>
  </si>
  <si>
    <t>როზეტკა დამიწებით P-R2ZG</t>
  </si>
  <si>
    <t>კედლის ჩამრთველი  YCWS401</t>
  </si>
  <si>
    <t>პროჟექტორი დიოდის 200W</t>
  </si>
  <si>
    <t>ჯამი</t>
  </si>
  <si>
    <t>%</t>
  </si>
  <si>
    <t xml:space="preserve">გეგმიური დაგროვება </t>
  </si>
  <si>
    <t xml:space="preserve">გაუთვალისწინებელი ხარჯი </t>
  </si>
  <si>
    <t>დღგ</t>
  </si>
  <si>
    <t>სულ ჯამი</t>
  </si>
  <si>
    <t>ბეტონის მოედნის მოწყობა (ბეტონი M 300)</t>
  </si>
  <si>
    <t>ჩამრთველის მონტაჟი (1 კლავიშიანი)</t>
  </si>
  <si>
    <t xml:space="preserve"> სატვირთო მანქანების სამრეცხაოს მშენებლობა "ცოფის ხიდი (მარჯვენა)"</t>
  </si>
  <si>
    <t>მანქანის სარეცხის მოწყობა</t>
  </si>
  <si>
    <t>კუთხოვანა 100/10</t>
  </si>
  <si>
    <t>ლითონის კვადრატული მილი 100/100</t>
  </si>
  <si>
    <t>ლითონის კვადრატული მილი 60/60/04</t>
  </si>
  <si>
    <t>ლითონის კვადრატული მილი Ф-60/05</t>
  </si>
  <si>
    <t>ფურცლოვანი ფოლადი 12/1500/6000</t>
  </si>
  <si>
    <t>ვენტილი Ф-63</t>
  </si>
  <si>
    <t>ელექტროდი AWSEGO134-4.0</t>
  </si>
  <si>
    <t>ნასოსი СД 32/40</t>
  </si>
  <si>
    <t>გამშვები მოწყობილობა</t>
  </si>
  <si>
    <t>მანომეტრი</t>
  </si>
  <si>
    <t>ლითონის მილი 100/5</t>
  </si>
  <si>
    <t>კომპ.</t>
  </si>
  <si>
    <t>ამომრთველი ავტომატური YCM1- 3P 160A</t>
  </si>
  <si>
    <t>ამომრთველი ავტომატური DZ47-3P 63A</t>
  </si>
  <si>
    <t>სამონტაჟო კარადა H:800 W:600 D:250</t>
  </si>
  <si>
    <t xml:space="preserve">გამშვი მაგნიტური CJX2-6511-63A </t>
  </si>
  <si>
    <t>პროვოდი СИП 4х16</t>
  </si>
  <si>
    <t>კაბელი პვს 4x35</t>
  </si>
  <si>
    <t>კაბელი ПВС 4X4</t>
  </si>
  <si>
    <t>კაბელი PVC 3X1.5</t>
  </si>
  <si>
    <t>გამანაწილებელი ყუთი (100x100x70)</t>
  </si>
  <si>
    <t>სანათური ჭერის თეთრი მინით E27</t>
  </si>
  <si>
    <t>ელექტრო სისტემის მოწყობა საერთო მარჯვენა და მარცხენა მხარეებისთვის</t>
  </si>
  <si>
    <t xml:space="preserve">ზედნადები და საპენსიო ხარჯი შრომითი დანახარჯიდან </t>
  </si>
  <si>
    <t>მოცულობები</t>
  </si>
  <si>
    <t xml:space="preserve"> სატვირთო  მანქანების სამრეცხაოს მშენებლობა "ცოფის ხიდი"</t>
  </si>
  <si>
    <t>გლინულა 6</t>
  </si>
  <si>
    <t>ფიცარი  4სმ</t>
  </si>
  <si>
    <t xml:space="preserve"> სატვირთო მანქანების სამრეცხაოს მშენებლობა</t>
  </si>
  <si>
    <t xml:space="preserve"> სატვირთო  მანქანების სამრეცხაოს მშენებლობა</t>
  </si>
  <si>
    <t>ელექტრო სისტემის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</si>
</sst>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6">
    <font>
      <sz val="11"/>
      <color theme="1"/>
      <name val="Calibri"/>
      <charset val="134"/>
      <scheme val="minor"/>
    </font>
    <font>
      <sz val="11"/>
      <name val="Sylfaen"/>
      <charset val="204"/>
    </font>
    <font>
      <sz val="11"/>
      <color theme="1"/>
      <name val="Sylfaen"/>
      <charset val="204"/>
    </font>
    <font>
      <b/>
      <sz val="10"/>
      <name val="Arial"/>
      <charset val="204"/>
    </font>
    <font>
      <sz val="11"/>
      <name val="Calibri"/>
      <charset val="134"/>
      <scheme val="minor"/>
    </font>
    <font>
      <b/>
      <sz val="11"/>
      <name val="Sylfaen"/>
      <charset val="204"/>
    </font>
    <font>
      <sz val="10"/>
      <name val="Calibri"/>
      <charset val="134"/>
      <scheme val="minor"/>
    </font>
    <font>
      <sz val="9"/>
      <color rgb="FFFF0000"/>
      <name val="AcadNusx"/>
      <charset val="134"/>
    </font>
    <font>
      <sz val="9"/>
      <name val="AcadNusx"/>
      <charset val="134"/>
    </font>
    <font>
      <sz val="10"/>
      <name val="Calibri"/>
      <charset val="204"/>
      <scheme val="minor"/>
    </font>
    <font>
      <b/>
      <sz val="11"/>
      <color rgb="FFFF0000"/>
      <name val="Sylfaen"/>
      <charset val="204"/>
    </font>
    <font>
      <b/>
      <sz val="11"/>
      <color theme="1"/>
      <name val="Sylfaen"/>
      <charset val="204"/>
    </font>
    <font>
      <sz val="11"/>
      <color theme="1"/>
      <name val="Calibri"/>
      <charset val="204"/>
      <scheme val="minor"/>
    </font>
    <font>
      <b/>
      <sz val="11"/>
      <color rgb="FF000000"/>
      <name val="Calibri"/>
      <charset val="204"/>
      <scheme val="minor"/>
    </font>
    <font>
      <sz val="11"/>
      <name val="Calibri"/>
      <charset val="204"/>
      <scheme val="minor"/>
    </font>
    <font>
      <sz val="11"/>
      <color rgb="FFFF0000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0"/>
      <name val="Arial Cyr"/>
      <charset val="204"/>
    </font>
    <font>
      <sz val="11"/>
      <color theme="1"/>
      <name val="Calibri"/>
      <charset val="1"/>
      <scheme val="minor"/>
    </font>
    <font>
      <sz val="10"/>
      <name val="Calibri"/>
      <charset val="134"/>
    </font>
    <font>
      <vertAlign val="superscript"/>
      <sz val="12"/>
      <name val="Sylfaen"/>
      <charset val="204"/>
    </font>
    <font>
      <vertAlign val="superscript"/>
      <sz val="12"/>
      <color theme="1"/>
      <name val="Sylfaen"/>
      <charset val="204"/>
    </font>
    <font>
      <sz val="11"/>
      <name val="Calibri"/>
      <charset val="134"/>
    </font>
    <font>
      <vertAlign val="superscript"/>
      <sz val="11"/>
      <name val="Calibri"/>
      <charset val="134"/>
    </font>
    <font>
      <sz val="11"/>
      <name val="Calibri"/>
      <charset val="204"/>
    </font>
    <font>
      <vertAlign val="superscript"/>
      <sz val="11"/>
      <name val="宋体"/>
      <charset val="204"/>
    </font>
    <font>
      <sz val="11"/>
      <color theme="1"/>
      <name val="Calibri"/>
      <charset val="204"/>
    </font>
    <font>
      <vertAlign val="superscript"/>
      <sz val="11"/>
      <color theme="1"/>
      <name val="宋体"/>
      <charset val="204"/>
    </font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perscript"/>
      <sz val="10"/>
      <name val="Calibri"/>
      <family val="2"/>
      <charset val="204"/>
      <scheme val="minor"/>
    </font>
    <font>
      <b/>
      <vertAlign val="superscript"/>
      <sz val="10"/>
      <name val="Calibri"/>
      <family val="2"/>
      <charset val="204"/>
      <scheme val="minor"/>
    </font>
    <font>
      <b/>
      <vertAlign val="superscript"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i/>
      <u/>
      <sz val="10"/>
      <color theme="0"/>
      <name val="Calibri"/>
      <family val="2"/>
      <charset val="204"/>
      <scheme val="minor"/>
    </font>
    <font>
      <b/>
      <i/>
      <u/>
      <sz val="10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0">
    <xf numFmtId="0" fontId="0" fillId="0" borderId="0"/>
    <xf numFmtId="0" fontId="18" fillId="0" borderId="0"/>
    <xf numFmtId="0" fontId="29" fillId="0" borderId="0"/>
    <xf numFmtId="0" fontId="12" fillId="0" borderId="0"/>
    <xf numFmtId="0" fontId="29" fillId="0" borderId="0"/>
    <xf numFmtId="0" fontId="19" fillId="0" borderId="0"/>
    <xf numFmtId="0" fontId="29" fillId="0" borderId="0"/>
    <xf numFmtId="0" fontId="12" fillId="0" borderId="0"/>
    <xf numFmtId="0" fontId="19" fillId="0" borderId="0"/>
    <xf numFmtId="0" fontId="12" fillId="0" borderId="0"/>
  </cellStyleXfs>
  <cellXfs count="138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3" fillId="0" borderId="0" xfId="5" applyFont="1" applyAlignment="1">
      <alignment vertical="center"/>
    </xf>
    <xf numFmtId="49" fontId="4" fillId="2" borderId="1" xfId="5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2" fontId="6" fillId="2" borderId="1" xfId="5" applyNumberFormat="1" applyFont="1" applyFill="1" applyBorder="1" applyAlignment="1">
      <alignment horizontal="center" vertical="center"/>
    </xf>
    <xf numFmtId="164" fontId="7" fillId="0" borderId="1" xfId="5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4" fontId="8" fillId="0" borderId="1" xfId="5" applyNumberFormat="1" applyFont="1" applyBorder="1" applyAlignment="1">
      <alignment horizontal="center" vertical="center" wrapText="1"/>
    </xf>
    <xf numFmtId="1" fontId="8" fillId="0" borderId="1" xfId="5" applyNumberFormat="1" applyFont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 vertical="center"/>
    </xf>
    <xf numFmtId="2" fontId="9" fillId="2" borderId="5" xfId="5" applyNumberFormat="1" applyFont="1" applyFill="1" applyBorder="1" applyAlignment="1">
      <alignment horizontal="center" vertical="center"/>
    </xf>
    <xf numFmtId="0" fontId="3" fillId="0" borderId="5" xfId="5" applyFont="1" applyBorder="1" applyAlignment="1">
      <alignment vertical="center"/>
    </xf>
    <xf numFmtId="0" fontId="5" fillId="4" borderId="1" xfId="0" applyFont="1" applyFill="1" applyBorder="1" applyAlignment="1">
      <alignment horizontal="left" vertical="center" wrapText="1"/>
    </xf>
    <xf numFmtId="2" fontId="6" fillId="2" borderId="4" xfId="5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2" fillId="0" borderId="0" xfId="0" applyFont="1"/>
    <xf numFmtId="2" fontId="12" fillId="0" borderId="0" xfId="0" applyNumberFormat="1" applyFont="1"/>
    <xf numFmtId="0" fontId="13" fillId="5" borderId="3" xfId="0" applyFont="1" applyFill="1" applyBorder="1" applyAlignment="1">
      <alignment horizontal="center" vertical="center" wrapText="1"/>
    </xf>
    <xf numFmtId="2" fontId="13" fillId="5" borderId="3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Alignment="1">
      <alignment horizontal="center" wrapText="1"/>
    </xf>
    <xf numFmtId="49" fontId="4" fillId="0" borderId="3" xfId="5" applyNumberFormat="1" applyFont="1" applyBorder="1" applyAlignment="1">
      <alignment horizontal="center" wrapText="1"/>
    </xf>
    <xf numFmtId="0" fontId="14" fillId="3" borderId="3" xfId="4" applyFont="1" applyFill="1" applyBorder="1" applyAlignment="1">
      <alignment horizontal="left" wrapText="1"/>
    </xf>
    <xf numFmtId="2" fontId="4" fillId="0" borderId="3" xfId="5" applyNumberFormat="1" applyFont="1" applyBorder="1" applyAlignment="1">
      <alignment horizontal="center"/>
    </xf>
    <xf numFmtId="2" fontId="12" fillId="0" borderId="3" xfId="0" applyNumberFormat="1" applyFont="1" applyBorder="1"/>
    <xf numFmtId="0" fontId="14" fillId="0" borderId="3" xfId="0" applyFont="1" applyBorder="1" applyAlignment="1">
      <alignment horizontal="center"/>
    </xf>
    <xf numFmtId="0" fontId="14" fillId="2" borderId="3" xfId="4" applyFont="1" applyFill="1" applyBorder="1" applyAlignment="1">
      <alignment horizontal="left" wrapText="1"/>
    </xf>
    <xf numFmtId="0" fontId="14" fillId="0" borderId="3" xfId="2" applyFont="1" applyBorder="1" applyAlignment="1">
      <alignment horizontal="center"/>
    </xf>
    <xf numFmtId="2" fontId="15" fillId="2" borderId="3" xfId="0" applyNumberFormat="1" applyFont="1" applyFill="1" applyBorder="1"/>
    <xf numFmtId="1" fontId="4" fillId="0" borderId="3" xfId="4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2" fontId="15" fillId="0" borderId="3" xfId="0" applyNumberFormat="1" applyFont="1" applyBorder="1"/>
    <xf numFmtId="1" fontId="14" fillId="0" borderId="3" xfId="4" applyNumberFormat="1" applyFont="1" applyBorder="1" applyAlignment="1">
      <alignment horizontal="center"/>
    </xf>
    <xf numFmtId="0" fontId="4" fillId="0" borderId="3" xfId="4" applyFont="1" applyBorder="1" applyAlignment="1">
      <alignment horizontal="center"/>
    </xf>
    <xf numFmtId="0" fontId="14" fillId="0" borderId="3" xfId="4" applyFont="1" applyBorder="1" applyAlignment="1">
      <alignment horizontal="center"/>
    </xf>
    <xf numFmtId="1" fontId="14" fillId="0" borderId="3" xfId="6" applyNumberFormat="1" applyFont="1" applyBorder="1" applyAlignment="1">
      <alignment horizontal="center"/>
    </xf>
    <xf numFmtId="2" fontId="14" fillId="0" borderId="3" xfId="9" applyNumberFormat="1" applyFont="1" applyBorder="1" applyAlignment="1">
      <alignment horizontal="center" vertical="center"/>
    </xf>
    <xf numFmtId="0" fontId="14" fillId="3" borderId="3" xfId="4" applyFont="1" applyFill="1" applyBorder="1" applyAlignment="1">
      <alignment wrapText="1"/>
    </xf>
    <xf numFmtId="49" fontId="14" fillId="2" borderId="3" xfId="5" applyNumberFormat="1" applyFont="1" applyFill="1" applyBorder="1" applyAlignment="1">
      <alignment horizontal="center"/>
    </xf>
    <xf numFmtId="0" fontId="12" fillId="0" borderId="3" xfId="0" applyFont="1" applyBorder="1"/>
    <xf numFmtId="2" fontId="14" fillId="2" borderId="3" xfId="5" applyNumberFormat="1" applyFont="1" applyFill="1" applyBorder="1" applyAlignment="1">
      <alignment horizontal="center"/>
    </xf>
    <xf numFmtId="2" fontId="16" fillId="0" borderId="3" xfId="0" applyNumberFormat="1" applyFont="1" applyBorder="1"/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2" fontId="12" fillId="0" borderId="1" xfId="0" applyNumberFormat="1" applyFont="1" applyBorder="1"/>
    <xf numFmtId="0" fontId="17" fillId="0" borderId="0" xfId="0" applyFont="1"/>
    <xf numFmtId="0" fontId="12" fillId="0" borderId="1" xfId="0" applyFont="1" applyBorder="1"/>
    <xf numFmtId="2" fontId="17" fillId="0" borderId="1" xfId="0" applyNumberFormat="1" applyFont="1" applyBorder="1"/>
    <xf numFmtId="0" fontId="0" fillId="0" borderId="1" xfId="0" quotePrefix="1" applyBorder="1" applyAlignment="1">
      <alignment horizontal="left" vertical="center"/>
    </xf>
    <xf numFmtId="0" fontId="31" fillId="0" borderId="0" xfId="5" applyFont="1" applyAlignment="1">
      <alignment vertical="center"/>
    </xf>
    <xf numFmtId="0" fontId="32" fillId="0" borderId="0" xfId="5" applyFont="1"/>
    <xf numFmtId="0" fontId="33" fillId="0" borderId="0" xfId="5" applyFont="1" applyAlignment="1">
      <alignment vertical="center"/>
    </xf>
    <xf numFmtId="0" fontId="34" fillId="0" borderId="0" xfId="5" applyFont="1" applyAlignment="1">
      <alignment vertical="center"/>
    </xf>
    <xf numFmtId="0" fontId="33" fillId="0" borderId="0" xfId="5" applyFont="1"/>
    <xf numFmtId="0" fontId="34" fillId="0" borderId="0" xfId="5" applyFont="1" applyAlignment="1">
      <alignment horizontal="center" vertical="center"/>
    </xf>
    <xf numFmtId="0" fontId="32" fillId="0" borderId="6" xfId="5" applyFont="1" applyBorder="1"/>
    <xf numFmtId="1" fontId="33" fillId="2" borderId="3" xfId="5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left" vertical="center"/>
    </xf>
    <xf numFmtId="2" fontId="33" fillId="2" borderId="3" xfId="5" applyNumberFormat="1" applyFont="1" applyFill="1" applyBorder="1" applyAlignment="1">
      <alignment horizontal="center" vertical="center"/>
    </xf>
    <xf numFmtId="4" fontId="33" fillId="2" borderId="3" xfId="5" applyNumberFormat="1" applyFont="1" applyFill="1" applyBorder="1" applyAlignment="1">
      <alignment horizontal="right" vertical="center"/>
    </xf>
    <xf numFmtId="4" fontId="33" fillId="0" borderId="3" xfId="5" applyNumberFormat="1" applyFont="1" applyBorder="1" applyAlignment="1">
      <alignment horizontal="right" vertical="center"/>
    </xf>
    <xf numFmtId="0" fontId="35" fillId="6" borderId="3" xfId="0" applyFont="1" applyFill="1" applyBorder="1" applyAlignment="1">
      <alignment horizontal="left" vertical="center"/>
    </xf>
    <xf numFmtId="2" fontId="33" fillId="6" borderId="3" xfId="5" applyNumberFormat="1" applyFont="1" applyFill="1" applyBorder="1" applyAlignment="1">
      <alignment horizontal="center" vertical="center"/>
    </xf>
    <xf numFmtId="4" fontId="33" fillId="6" borderId="3" xfId="5" applyNumberFormat="1" applyFont="1" applyFill="1" applyBorder="1" applyAlignment="1">
      <alignment horizontal="right" vertical="center"/>
    </xf>
    <xf numFmtId="4" fontId="34" fillId="6" borderId="3" xfId="5" applyNumberFormat="1" applyFont="1" applyFill="1" applyBorder="1" applyAlignment="1">
      <alignment horizontal="right" vertical="center"/>
    </xf>
    <xf numFmtId="0" fontId="32" fillId="2" borderId="3" xfId="0" applyFont="1" applyFill="1" applyBorder="1" applyAlignment="1">
      <alignment horizontal="left" vertical="center"/>
    </xf>
    <xf numFmtId="4" fontId="33" fillId="0" borderId="3" xfId="0" applyNumberFormat="1" applyFont="1" applyBorder="1" applyAlignment="1">
      <alignment horizontal="right"/>
    </xf>
    <xf numFmtId="2" fontId="34" fillId="2" borderId="3" xfId="5" applyNumberFormat="1" applyFont="1" applyFill="1" applyBorder="1" applyAlignment="1">
      <alignment horizontal="center" vertical="center"/>
    </xf>
    <xf numFmtId="4" fontId="34" fillId="2" borderId="3" xfId="5" applyNumberFormat="1" applyFont="1" applyFill="1" applyBorder="1" applyAlignment="1">
      <alignment horizontal="right" vertical="center"/>
    </xf>
    <xf numFmtId="0" fontId="35" fillId="0" borderId="3" xfId="0" applyFont="1" applyBorder="1" applyAlignment="1">
      <alignment horizontal="left" vertical="center"/>
    </xf>
    <xf numFmtId="4" fontId="34" fillId="0" borderId="3" xfId="5" applyNumberFormat="1" applyFont="1" applyBorder="1" applyAlignment="1">
      <alignment horizontal="right" vertical="center"/>
    </xf>
    <xf numFmtId="0" fontId="32" fillId="0" borderId="3" xfId="0" applyFont="1" applyBorder="1" applyAlignment="1">
      <alignment horizontal="left" vertical="center"/>
    </xf>
    <xf numFmtId="0" fontId="32" fillId="0" borderId="3" xfId="0" applyFont="1" applyBorder="1"/>
    <xf numFmtId="0" fontId="35" fillId="0" borderId="3" xfId="0" applyFont="1" applyBorder="1" applyAlignment="1">
      <alignment vertical="center"/>
    </xf>
    <xf numFmtId="0" fontId="35" fillId="0" borderId="3" xfId="0" applyFont="1" applyBorder="1"/>
    <xf numFmtId="2" fontId="33" fillId="2" borderId="3" xfId="5" applyNumberFormat="1" applyFont="1" applyFill="1" applyBorder="1" applyAlignment="1">
      <alignment horizontal="left" vertical="center"/>
    </xf>
    <xf numFmtId="0" fontId="34" fillId="0" borderId="3" xfId="0" applyFont="1" applyBorder="1"/>
    <xf numFmtId="4" fontId="39" fillId="0" borderId="3" xfId="5" applyNumberFormat="1" applyFont="1" applyBorder="1" applyAlignment="1">
      <alignment horizontal="right" vertical="center"/>
    </xf>
    <xf numFmtId="0" fontId="41" fillId="6" borderId="3" xfId="0" applyFont="1" applyFill="1" applyBorder="1" applyAlignment="1">
      <alignment horizontal="left" vertical="center"/>
    </xf>
    <xf numFmtId="0" fontId="33" fillId="0" borderId="3" xfId="0" applyFont="1" applyBorder="1"/>
    <xf numFmtId="4" fontId="32" fillId="0" borderId="3" xfId="0" applyNumberFormat="1" applyFont="1" applyBorder="1" applyAlignment="1">
      <alignment horizontal="right"/>
    </xf>
    <xf numFmtId="0" fontId="32" fillId="0" borderId="3" xfId="0" applyFont="1" applyBorder="1" applyAlignment="1">
      <alignment vertical="center"/>
    </xf>
    <xf numFmtId="0" fontId="32" fillId="0" borderId="3" xfId="0" applyFont="1" applyBorder="1" applyAlignment="1">
      <alignment horizontal="center" vertical="center"/>
    </xf>
    <xf numFmtId="4" fontId="32" fillId="0" borderId="3" xfId="0" applyNumberFormat="1" applyFont="1" applyBorder="1" applyAlignment="1">
      <alignment horizontal="right" vertical="center"/>
    </xf>
    <xf numFmtId="0" fontId="32" fillId="0" borderId="3" xfId="0" quotePrefix="1" applyFont="1" applyBorder="1"/>
    <xf numFmtId="2" fontId="34" fillId="6" borderId="3" xfId="5" applyNumberFormat="1" applyFont="1" applyFill="1" applyBorder="1" applyAlignment="1">
      <alignment horizontal="center" vertical="center"/>
    </xf>
    <xf numFmtId="4" fontId="34" fillId="7" borderId="2" xfId="5" applyNumberFormat="1" applyFont="1" applyFill="1" applyBorder="1" applyAlignment="1">
      <alignment horizontal="right" vertical="center"/>
    </xf>
    <xf numFmtId="0" fontId="0" fillId="0" borderId="3" xfId="0" applyBorder="1" applyAlignment="1" applyProtection="1">
      <alignment horizontal="center"/>
      <protection locked="0"/>
    </xf>
    <xf numFmtId="3" fontId="33" fillId="2" borderId="3" xfId="5" applyNumberFormat="1" applyFont="1" applyFill="1" applyBorder="1" applyAlignment="1">
      <alignment horizontal="center" vertical="center"/>
    </xf>
    <xf numFmtId="0" fontId="30" fillId="8" borderId="3" xfId="0" applyFont="1" applyFill="1" applyBorder="1" applyAlignment="1" applyProtection="1">
      <alignment horizontal="center"/>
      <protection locked="0"/>
    </xf>
    <xf numFmtId="3" fontId="34" fillId="8" borderId="3" xfId="5" applyNumberFormat="1" applyFont="1" applyFill="1" applyBorder="1" applyAlignment="1">
      <alignment horizontal="center" vertical="center"/>
    </xf>
    <xf numFmtId="4" fontId="34" fillId="8" borderId="3" xfId="5" applyNumberFormat="1" applyFont="1" applyFill="1" applyBorder="1" applyAlignment="1">
      <alignment horizontal="right" vertical="center"/>
    </xf>
    <xf numFmtId="165" fontId="33" fillId="2" borderId="3" xfId="5" applyNumberFormat="1" applyFont="1" applyFill="1" applyBorder="1" applyAlignment="1">
      <alignment horizontal="center" vertical="center"/>
    </xf>
    <xf numFmtId="0" fontId="30" fillId="4" borderId="3" xfId="0" applyFont="1" applyFill="1" applyBorder="1" applyAlignment="1" applyProtection="1">
      <alignment horizontal="center"/>
      <protection locked="0"/>
    </xf>
    <xf numFmtId="3" fontId="34" fillId="4" borderId="3" xfId="5" applyNumberFormat="1" applyFont="1" applyFill="1" applyBorder="1" applyAlignment="1">
      <alignment horizontal="center" vertical="center"/>
    </xf>
    <xf numFmtId="4" fontId="34" fillId="4" borderId="3" xfId="5" applyNumberFormat="1" applyFont="1" applyFill="1" applyBorder="1" applyAlignment="1">
      <alignment horizontal="right" vertical="center"/>
    </xf>
    <xf numFmtId="3" fontId="34" fillId="4" borderId="3" xfId="5" applyNumberFormat="1" applyFont="1" applyFill="1" applyBorder="1" applyAlignment="1">
      <alignment horizontal="right" vertical="center"/>
    </xf>
    <xf numFmtId="0" fontId="33" fillId="0" borderId="0" xfId="5" applyFont="1" applyAlignment="1">
      <alignment horizontal="center" vertical="center"/>
    </xf>
    <xf numFmtId="3" fontId="33" fillId="0" borderId="0" xfId="5" applyNumberFormat="1" applyFont="1" applyAlignment="1">
      <alignment horizontal="center" vertical="center"/>
    </xf>
    <xf numFmtId="0" fontId="42" fillId="0" borderId="0" xfId="5" applyFont="1" applyAlignment="1">
      <alignment horizontal="center" vertical="center"/>
    </xf>
    <xf numFmtId="0" fontId="42" fillId="0" borderId="0" xfId="5" applyFont="1" applyAlignment="1">
      <alignment vertical="center"/>
    </xf>
    <xf numFmtId="3" fontId="42" fillId="0" borderId="0" xfId="5" applyNumberFormat="1" applyFont="1" applyAlignment="1">
      <alignment horizontal="center" vertical="center"/>
    </xf>
    <xf numFmtId="0" fontId="33" fillId="2" borderId="3" xfId="0" applyFont="1" applyFill="1" applyBorder="1" applyAlignment="1">
      <alignment horizontal="left" vertical="center"/>
    </xf>
    <xf numFmtId="0" fontId="33" fillId="2" borderId="7" xfId="5" applyFont="1" applyFill="1" applyBorder="1" applyAlignment="1">
      <alignment horizontal="center" vertical="center" wrapText="1"/>
    </xf>
    <xf numFmtId="0" fontId="33" fillId="2" borderId="3" xfId="5" applyFont="1" applyFill="1" applyBorder="1" applyAlignment="1">
      <alignment horizontal="center" vertical="center" wrapText="1"/>
    </xf>
    <xf numFmtId="4" fontId="43" fillId="2" borderId="3" xfId="5" applyNumberFormat="1" applyFont="1" applyFill="1" applyBorder="1" applyAlignment="1">
      <alignment horizontal="center" vertical="center"/>
    </xf>
    <xf numFmtId="0" fontId="34" fillId="2" borderId="7" xfId="5" applyFont="1" applyFill="1" applyBorder="1" applyAlignment="1">
      <alignment horizontal="left" vertical="center"/>
    </xf>
    <xf numFmtId="4" fontId="44" fillId="2" borderId="3" xfId="5" applyNumberFormat="1" applyFont="1" applyFill="1" applyBorder="1" applyAlignment="1">
      <alignment horizontal="center" vertical="center"/>
    </xf>
    <xf numFmtId="0" fontId="34" fillId="2" borderId="3" xfId="0" applyFont="1" applyFill="1" applyBorder="1" applyAlignment="1">
      <alignment horizontal="left" vertical="center"/>
    </xf>
    <xf numFmtId="1" fontId="33" fillId="2" borderId="7" xfId="5" applyNumberFormat="1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left" vertical="center"/>
    </xf>
    <xf numFmtId="4" fontId="33" fillId="2" borderId="7" xfId="5" applyNumberFormat="1" applyFont="1" applyFill="1" applyBorder="1" applyAlignment="1">
      <alignment horizontal="right" vertical="center"/>
    </xf>
    <xf numFmtId="4" fontId="33" fillId="0" borderId="7" xfId="5" applyNumberFormat="1" applyFont="1" applyBorder="1" applyAlignment="1">
      <alignment horizontal="right" vertical="center"/>
    </xf>
    <xf numFmtId="0" fontId="35" fillId="4" borderId="3" xfId="0" applyFont="1" applyFill="1" applyBorder="1" applyAlignment="1">
      <alignment horizontal="left" vertical="center" indent="8"/>
    </xf>
    <xf numFmtId="1" fontId="34" fillId="7" borderId="8" xfId="5" applyNumberFormat="1" applyFont="1" applyFill="1" applyBorder="1" applyAlignment="1">
      <alignment horizontal="left" vertical="center"/>
    </xf>
    <xf numFmtId="1" fontId="34" fillId="7" borderId="9" xfId="5" applyNumberFormat="1" applyFont="1" applyFill="1" applyBorder="1" applyAlignment="1">
      <alignment horizontal="left" vertical="center"/>
    </xf>
    <xf numFmtId="1" fontId="34" fillId="7" borderId="10" xfId="5" applyNumberFormat="1" applyFont="1" applyFill="1" applyBorder="1" applyAlignment="1">
      <alignment horizontal="left" vertical="center"/>
    </xf>
    <xf numFmtId="0" fontId="32" fillId="2" borderId="3" xfId="0" applyFont="1" applyFill="1" applyBorder="1" applyAlignment="1">
      <alignment horizontal="left" vertical="center"/>
    </xf>
    <xf numFmtId="0" fontId="35" fillId="8" borderId="11" xfId="0" applyFont="1" applyFill="1" applyBorder="1" applyAlignment="1">
      <alignment horizontal="left" vertical="center"/>
    </xf>
    <xf numFmtId="0" fontId="35" fillId="8" borderId="12" xfId="0" applyFont="1" applyFill="1" applyBorder="1" applyAlignment="1">
      <alignment horizontal="left" vertical="center"/>
    </xf>
    <xf numFmtId="0" fontId="35" fillId="8" borderId="13" xfId="0" applyFont="1" applyFill="1" applyBorder="1" applyAlignment="1">
      <alignment horizontal="left" vertical="center"/>
    </xf>
    <xf numFmtId="0" fontId="32" fillId="0" borderId="0" xfId="5" applyFont="1" applyAlignment="1">
      <alignment horizontal="right"/>
    </xf>
    <xf numFmtId="0" fontId="33" fillId="0" borderId="0" xfId="5" applyFont="1" applyAlignment="1">
      <alignment horizontal="right" vertical="center"/>
    </xf>
    <xf numFmtId="0" fontId="33" fillId="2" borderId="2" xfId="5" applyFont="1" applyFill="1" applyBorder="1" applyAlignment="1">
      <alignment horizontal="center" vertical="center" wrapText="1"/>
    </xf>
    <xf numFmtId="0" fontId="33" fillId="2" borderId="7" xfId="5" applyFont="1" applyFill="1" applyBorder="1" applyAlignment="1">
      <alignment horizontal="center" vertical="center" wrapText="1"/>
    </xf>
    <xf numFmtId="0" fontId="34" fillId="2" borderId="3" xfId="5" applyFont="1" applyFill="1" applyBorder="1" applyAlignment="1">
      <alignment horizontal="center" vertical="center"/>
    </xf>
    <xf numFmtId="0" fontId="32" fillId="2" borderId="3" xfId="5" applyFont="1" applyFill="1" applyBorder="1" applyAlignment="1">
      <alignment horizontal="center" vertical="center" wrapText="1"/>
    </xf>
    <xf numFmtId="0" fontId="32" fillId="2" borderId="3" xfId="5" applyFont="1" applyFill="1" applyBorder="1" applyAlignment="1">
      <alignment horizontal="center" vertical="center"/>
    </xf>
    <xf numFmtId="0" fontId="45" fillId="2" borderId="7" xfId="0" applyFont="1" applyFill="1" applyBorder="1" applyAlignment="1">
      <alignment horizontal="center" vertical="center"/>
    </xf>
    <xf numFmtId="1" fontId="33" fillId="2" borderId="8" xfId="5" applyNumberFormat="1" applyFont="1" applyFill="1" applyBorder="1" applyAlignment="1">
      <alignment horizontal="center" vertical="center"/>
    </xf>
    <xf numFmtId="2" fontId="33" fillId="2" borderId="9" xfId="5" applyNumberFormat="1" applyFont="1" applyFill="1" applyBorder="1" applyAlignment="1">
      <alignment horizontal="center" vertical="center"/>
    </xf>
    <xf numFmtId="4" fontId="33" fillId="2" borderId="10" xfId="5" applyNumberFormat="1" applyFont="1" applyFill="1" applyBorder="1" applyAlignment="1">
      <alignment horizontal="right" vertical="center"/>
    </xf>
    <xf numFmtId="4" fontId="33" fillId="2" borderId="2" xfId="5" applyNumberFormat="1" applyFont="1" applyFill="1" applyBorder="1" applyAlignment="1">
      <alignment horizontal="right" vertical="center"/>
    </xf>
    <xf numFmtId="4" fontId="33" fillId="0" borderId="2" xfId="5" applyNumberFormat="1" applyFont="1" applyBorder="1" applyAlignment="1">
      <alignment horizontal="right" vertical="center"/>
    </xf>
  </cellXfs>
  <cellStyles count="10">
    <cellStyle name="Normal" xfId="0" builtinId="0"/>
    <cellStyle name="Normal 2" xfId="6" xr:uid="{00000000-0005-0000-0000-000037000000}"/>
    <cellStyle name="Normal 3" xfId="4" xr:uid="{00000000-0005-0000-0000-00001E000000}"/>
    <cellStyle name="Обычный 2" xfId="5" xr:uid="{00000000-0005-0000-0000-00002D000000}"/>
    <cellStyle name="Обычный 2 2" xfId="1" xr:uid="{00000000-0005-0000-0000-000007000000}"/>
    <cellStyle name="Обычный 2 2 3" xfId="7" xr:uid="{00000000-0005-0000-0000-000038000000}"/>
    <cellStyle name="Обычный 2 3" xfId="8" xr:uid="{00000000-0005-0000-0000-000039000000}"/>
    <cellStyle name="Обычный 2 4" xfId="9" xr:uid="{00000000-0005-0000-0000-00003A000000}"/>
    <cellStyle name="Обычный 3" xfId="2" xr:uid="{00000000-0005-0000-0000-000010000000}"/>
    <cellStyle name="Обычный 3 2" xfId="3" xr:uid="{00000000-0005-0000-0000-00001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29908-8A95-4307-A8A2-82CEC7DCF024}">
  <dimension ref="A1:K280"/>
  <sheetViews>
    <sheetView showGridLines="0" showZeros="0" view="pageBreakPreview" zoomScaleNormal="100" zoomScaleSheetLayoutView="100" workbookViewId="0">
      <selection activeCell="A6" sqref="A6"/>
    </sheetView>
  </sheetViews>
  <sheetFormatPr defaultColWidth="11.453125" defaultRowHeight="13"/>
  <cols>
    <col min="1" max="1" width="7.90625" style="101" customWidth="1"/>
    <col min="2" max="2" width="44.453125" style="55" customWidth="1"/>
    <col min="3" max="3" width="8.453125" style="101" customWidth="1"/>
    <col min="4" max="4" width="16.90625" style="102" customWidth="1"/>
    <col min="5" max="5" width="11" style="102" customWidth="1"/>
    <col min="6" max="6" width="10.08984375" style="102" customWidth="1"/>
    <col min="7" max="7" width="10.6328125" style="55" customWidth="1"/>
    <col min="8" max="8" width="10.36328125" style="55" customWidth="1"/>
    <col min="9" max="9" width="10.1796875" style="55" customWidth="1"/>
    <col min="10" max="10" width="15.453125" style="55" customWidth="1"/>
    <col min="11" max="11" width="11" style="55" customWidth="1"/>
    <col min="12" max="16384" width="11.453125" style="55"/>
  </cols>
  <sheetData>
    <row r="1" spans="1:11" ht="23.5">
      <c r="A1" s="53" t="s">
        <v>254</v>
      </c>
      <c r="B1" s="53"/>
      <c r="C1" s="53"/>
      <c r="D1" s="53"/>
      <c r="E1" s="53"/>
      <c r="F1" s="53"/>
      <c r="G1" s="53"/>
      <c r="H1" s="125"/>
      <c r="I1" s="125"/>
      <c r="J1" s="125"/>
      <c r="K1" s="125"/>
    </row>
    <row r="2" spans="1:11" s="54" customFormat="1">
      <c r="A2" s="56" t="s">
        <v>255</v>
      </c>
      <c r="B2" s="56"/>
      <c r="C2" s="56"/>
      <c r="D2" s="56"/>
      <c r="E2" s="56"/>
      <c r="F2" s="56"/>
      <c r="G2" s="57"/>
      <c r="J2" s="126"/>
      <c r="K2" s="126"/>
    </row>
    <row r="3" spans="1:11" s="54" customFormat="1">
      <c r="A3" s="58"/>
      <c r="B3" s="58"/>
      <c r="C3" s="58"/>
      <c r="D3" s="58"/>
      <c r="E3" s="58"/>
      <c r="F3" s="58"/>
      <c r="G3" s="57"/>
      <c r="I3" s="59"/>
      <c r="J3" s="59"/>
      <c r="K3" s="59"/>
    </row>
    <row r="4" spans="1:11" s="54" customFormat="1">
      <c r="A4" s="127" t="s">
        <v>0</v>
      </c>
      <c r="B4" s="127" t="s">
        <v>1</v>
      </c>
      <c r="C4" s="127" t="s">
        <v>2</v>
      </c>
      <c r="D4" s="127" t="s">
        <v>192</v>
      </c>
      <c r="E4" s="129" t="s">
        <v>193</v>
      </c>
      <c r="F4" s="129"/>
      <c r="G4" s="129" t="s">
        <v>194</v>
      </c>
      <c r="H4" s="129"/>
      <c r="I4" s="129" t="s">
        <v>195</v>
      </c>
      <c r="J4" s="129"/>
      <c r="K4" s="130" t="s">
        <v>196</v>
      </c>
    </row>
    <row r="5" spans="1:11" ht="43.75" customHeight="1">
      <c r="A5" s="128"/>
      <c r="B5" s="128"/>
      <c r="C5" s="128"/>
      <c r="D5" s="128"/>
      <c r="E5" s="108" t="s">
        <v>197</v>
      </c>
      <c r="F5" s="108" t="s">
        <v>198</v>
      </c>
      <c r="G5" s="108" t="s">
        <v>197</v>
      </c>
      <c r="H5" s="108" t="s">
        <v>198</v>
      </c>
      <c r="I5" s="108" t="s">
        <v>197</v>
      </c>
      <c r="J5" s="108" t="s">
        <v>198</v>
      </c>
      <c r="K5" s="131"/>
    </row>
    <row r="6" spans="1:11" ht="14.4" customHeight="1">
      <c r="A6" s="110" t="s">
        <v>228</v>
      </c>
      <c r="B6" s="107"/>
      <c r="C6" s="107"/>
      <c r="D6" s="107"/>
      <c r="E6" s="108"/>
      <c r="F6" s="111">
        <f>F7+F19+F45+F111+F113</f>
        <v>0</v>
      </c>
      <c r="G6" s="108"/>
      <c r="H6" s="111">
        <f>H7+H19+H45+H111+H113</f>
        <v>0</v>
      </c>
      <c r="I6" s="108"/>
      <c r="J6" s="109">
        <f>J7+J19+J45+J111+J113</f>
        <v>0</v>
      </c>
      <c r="K6" s="109">
        <f>K7+K19+K45+K111+K113</f>
        <v>0</v>
      </c>
    </row>
    <row r="7" spans="1:11">
      <c r="A7" s="60">
        <v>1</v>
      </c>
      <c r="B7" s="61" t="s">
        <v>3</v>
      </c>
      <c r="C7" s="62"/>
      <c r="D7" s="63"/>
      <c r="E7" s="72"/>
      <c r="F7" s="72">
        <f>F8+F9+F11+F16</f>
        <v>0</v>
      </c>
      <c r="G7" s="72"/>
      <c r="H7" s="72">
        <f>H8+H9+H11+H16</f>
        <v>0</v>
      </c>
      <c r="I7" s="72"/>
      <c r="J7" s="72">
        <f>J8+J9+J11+J16</f>
        <v>0</v>
      </c>
      <c r="K7" s="72">
        <f>K8+K9+K11+K16</f>
        <v>0</v>
      </c>
    </row>
    <row r="8" spans="1:11" ht="14.5">
      <c r="A8" s="60">
        <v>2</v>
      </c>
      <c r="B8" s="61" t="s">
        <v>199</v>
      </c>
      <c r="C8" s="62" t="s">
        <v>200</v>
      </c>
      <c r="D8" s="63">
        <f>5.6*2.9*2.2</f>
        <v>35.728000000000002</v>
      </c>
      <c r="E8" s="63"/>
      <c r="F8" s="63"/>
      <c r="G8" s="64"/>
      <c r="H8" s="64"/>
      <c r="I8" s="64"/>
      <c r="J8" s="64"/>
      <c r="K8" s="64">
        <f>F8+H8+J8</f>
        <v>0</v>
      </c>
    </row>
    <row r="9" spans="1:11">
      <c r="A9" s="60">
        <v>3</v>
      </c>
      <c r="B9" s="65" t="s">
        <v>4</v>
      </c>
      <c r="C9" s="66"/>
      <c r="D9" s="67"/>
      <c r="E9" s="68"/>
      <c r="F9" s="68"/>
      <c r="G9" s="68"/>
      <c r="H9" s="68"/>
      <c r="I9" s="68"/>
      <c r="J9" s="68"/>
      <c r="K9" s="68">
        <f>J9+H9+F9</f>
        <v>0</v>
      </c>
    </row>
    <row r="10" spans="1:11">
      <c r="A10" s="60">
        <v>4</v>
      </c>
      <c r="B10" s="69" t="s">
        <v>5</v>
      </c>
      <c r="C10" s="62" t="s">
        <v>6</v>
      </c>
      <c r="D10" s="63">
        <v>1</v>
      </c>
      <c r="E10" s="70"/>
      <c r="F10" s="63"/>
      <c r="G10" s="64"/>
      <c r="H10" s="64"/>
      <c r="I10" s="64"/>
      <c r="J10" s="64"/>
      <c r="K10" s="64">
        <f>F10+H10+J10</f>
        <v>0</v>
      </c>
    </row>
    <row r="11" spans="1:11">
      <c r="A11" s="60">
        <v>5</v>
      </c>
      <c r="B11" s="65" t="s">
        <v>7</v>
      </c>
      <c r="C11" s="66"/>
      <c r="D11" s="67"/>
      <c r="E11" s="67"/>
      <c r="F11" s="68"/>
      <c r="G11" s="67"/>
      <c r="H11" s="68"/>
      <c r="I11" s="67"/>
      <c r="J11" s="68"/>
      <c r="K11" s="68">
        <f>SUM(K12:K15)</f>
        <v>0</v>
      </c>
    </row>
    <row r="12" spans="1:11">
      <c r="A12" s="60">
        <v>6</v>
      </c>
      <c r="B12" s="69" t="s">
        <v>8</v>
      </c>
      <c r="C12" s="62" t="s">
        <v>9</v>
      </c>
      <c r="D12" s="63">
        <v>22</v>
      </c>
      <c r="E12" s="63"/>
      <c r="F12" s="63"/>
      <c r="G12" s="64"/>
      <c r="H12" s="64"/>
      <c r="I12" s="64"/>
      <c r="J12" s="64"/>
      <c r="K12" s="64">
        <f t="shared" ref="K12:K14" si="0">F12+H12+J12</f>
        <v>0</v>
      </c>
    </row>
    <row r="13" spans="1:11" ht="14.5">
      <c r="A13" s="60">
        <v>7</v>
      </c>
      <c r="B13" s="69" t="s">
        <v>10</v>
      </c>
      <c r="C13" s="62" t="s">
        <v>200</v>
      </c>
      <c r="D13" s="63">
        <v>0.3</v>
      </c>
      <c r="E13" s="63"/>
      <c r="F13" s="63"/>
      <c r="G13" s="64"/>
      <c r="H13" s="64"/>
      <c r="I13" s="64"/>
      <c r="J13" s="64"/>
      <c r="K13" s="64">
        <f t="shared" si="0"/>
        <v>0</v>
      </c>
    </row>
    <row r="14" spans="1:11" ht="14.5">
      <c r="A14" s="60">
        <v>8</v>
      </c>
      <c r="B14" s="69" t="s">
        <v>11</v>
      </c>
      <c r="C14" s="62" t="s">
        <v>200</v>
      </c>
      <c r="D14" s="63">
        <v>0.3</v>
      </c>
      <c r="E14" s="64"/>
      <c r="F14" s="64"/>
      <c r="G14" s="64"/>
      <c r="H14" s="64"/>
      <c r="I14" s="64"/>
      <c r="J14" s="64"/>
      <c r="K14" s="64">
        <f t="shared" si="0"/>
        <v>0</v>
      </c>
    </row>
    <row r="15" spans="1:11">
      <c r="A15" s="60">
        <v>9</v>
      </c>
      <c r="B15" s="69" t="s">
        <v>12</v>
      </c>
      <c r="C15" s="62" t="s">
        <v>13</v>
      </c>
      <c r="D15" s="63">
        <v>5</v>
      </c>
      <c r="E15" s="63"/>
      <c r="F15" s="63"/>
      <c r="G15" s="64"/>
      <c r="H15" s="64"/>
      <c r="I15" s="64"/>
      <c r="J15" s="64"/>
      <c r="K15" s="64">
        <f>F15+H15+J15</f>
        <v>0</v>
      </c>
    </row>
    <row r="16" spans="1:11">
      <c r="A16" s="60">
        <v>10</v>
      </c>
      <c r="B16" s="65" t="s">
        <v>14</v>
      </c>
      <c r="C16" s="66"/>
      <c r="D16" s="67"/>
      <c r="E16" s="67"/>
      <c r="F16" s="68"/>
      <c r="G16" s="67"/>
      <c r="H16" s="68"/>
      <c r="I16" s="67"/>
      <c r="J16" s="68"/>
      <c r="K16" s="68">
        <f>SUM(K17:K18)</f>
        <v>0</v>
      </c>
    </row>
    <row r="17" spans="1:11">
      <c r="A17" s="60">
        <v>11</v>
      </c>
      <c r="B17" s="69" t="s">
        <v>15</v>
      </c>
      <c r="C17" s="62" t="s">
        <v>13</v>
      </c>
      <c r="D17" s="63">
        <v>150</v>
      </c>
      <c r="E17" s="63"/>
      <c r="F17" s="63"/>
      <c r="G17" s="64"/>
      <c r="H17" s="64"/>
      <c r="I17" s="64"/>
      <c r="J17" s="64"/>
      <c r="K17" s="64">
        <f>F17+H17+J17</f>
        <v>0</v>
      </c>
    </row>
    <row r="18" spans="1:11" ht="14.5">
      <c r="A18" s="60">
        <v>12</v>
      </c>
      <c r="B18" s="61" t="s">
        <v>201</v>
      </c>
      <c r="C18" s="71" t="s">
        <v>202</v>
      </c>
      <c r="D18" s="72">
        <f>12.6</f>
        <v>12.6</v>
      </c>
      <c r="E18" s="63"/>
      <c r="F18" s="63"/>
      <c r="G18" s="64"/>
      <c r="H18" s="64"/>
      <c r="I18" s="64"/>
      <c r="J18" s="64"/>
      <c r="K18" s="64">
        <f>F18+H18+J18</f>
        <v>0</v>
      </c>
    </row>
    <row r="19" spans="1:11">
      <c r="A19" s="60">
        <v>13</v>
      </c>
      <c r="B19" s="61" t="s">
        <v>19</v>
      </c>
      <c r="C19" s="62"/>
      <c r="D19" s="63"/>
      <c r="E19" s="63"/>
      <c r="F19" s="72"/>
      <c r="G19" s="63"/>
      <c r="H19" s="72"/>
      <c r="I19" s="63"/>
      <c r="J19" s="72"/>
      <c r="K19" s="72">
        <f>K20+K21+K23+K30+K39+K40</f>
        <v>0</v>
      </c>
    </row>
    <row r="20" spans="1:11" ht="14.5">
      <c r="A20" s="60">
        <v>14</v>
      </c>
      <c r="B20" s="73" t="s">
        <v>199</v>
      </c>
      <c r="C20" s="71" t="s">
        <v>202</v>
      </c>
      <c r="D20" s="72">
        <v>18</v>
      </c>
      <c r="E20" s="63"/>
      <c r="F20" s="63"/>
      <c r="G20" s="64"/>
      <c r="H20" s="64"/>
      <c r="I20" s="64"/>
      <c r="J20" s="64"/>
      <c r="K20" s="64">
        <f>F20+H20+J20</f>
        <v>0</v>
      </c>
    </row>
    <row r="21" spans="1:11">
      <c r="A21" s="60">
        <v>15</v>
      </c>
      <c r="B21" s="65" t="s">
        <v>4</v>
      </c>
      <c r="C21" s="66"/>
      <c r="D21" s="67"/>
      <c r="E21" s="68"/>
      <c r="F21" s="68"/>
      <c r="G21" s="68"/>
      <c r="H21" s="68"/>
      <c r="I21" s="68"/>
      <c r="J21" s="68"/>
      <c r="K21" s="68">
        <f>J21+H21+F21</f>
        <v>0</v>
      </c>
    </row>
    <row r="22" spans="1:11">
      <c r="A22" s="60">
        <v>16</v>
      </c>
      <c r="B22" s="69" t="s">
        <v>5</v>
      </c>
      <c r="C22" s="62" t="s">
        <v>6</v>
      </c>
      <c r="D22" s="63">
        <v>1.4219999999999999</v>
      </c>
      <c r="E22" s="70"/>
      <c r="F22" s="63"/>
      <c r="G22" s="64"/>
      <c r="H22" s="64"/>
      <c r="I22" s="64"/>
      <c r="J22" s="64"/>
      <c r="K22" s="64">
        <f>F22+H22+J22</f>
        <v>0</v>
      </c>
    </row>
    <row r="23" spans="1:11">
      <c r="A23" s="60">
        <v>17</v>
      </c>
      <c r="B23" s="65" t="s">
        <v>7</v>
      </c>
      <c r="C23" s="66"/>
      <c r="D23" s="67"/>
      <c r="E23" s="67"/>
      <c r="F23" s="68"/>
      <c r="G23" s="67"/>
      <c r="H23" s="68"/>
      <c r="I23" s="67"/>
      <c r="J23" s="68"/>
      <c r="K23" s="68">
        <f>SUM(K24:K29)</f>
        <v>0</v>
      </c>
    </row>
    <row r="24" spans="1:11">
      <c r="A24" s="60">
        <v>18</v>
      </c>
      <c r="B24" s="69" t="s">
        <v>8</v>
      </c>
      <c r="C24" s="62" t="s">
        <v>9</v>
      </c>
      <c r="D24" s="63">
        <v>14</v>
      </c>
      <c r="E24" s="63"/>
      <c r="F24" s="63"/>
      <c r="G24" s="64"/>
      <c r="H24" s="64"/>
      <c r="I24" s="64"/>
      <c r="J24" s="64"/>
      <c r="K24" s="64">
        <f>F24+H24+J24</f>
        <v>0</v>
      </c>
    </row>
    <row r="25" spans="1:11" ht="14.5">
      <c r="A25" s="60">
        <v>19</v>
      </c>
      <c r="B25" s="69" t="s">
        <v>10</v>
      </c>
      <c r="C25" s="62" t="s">
        <v>200</v>
      </c>
      <c r="D25" s="63">
        <v>0.3</v>
      </c>
      <c r="E25" s="63"/>
      <c r="F25" s="63"/>
      <c r="G25" s="64"/>
      <c r="H25" s="64"/>
      <c r="I25" s="64"/>
      <c r="J25" s="64"/>
      <c r="K25" s="64">
        <f t="shared" ref="K25:K29" si="1">F25+H25+J25</f>
        <v>0</v>
      </c>
    </row>
    <row r="26" spans="1:11" ht="14.5">
      <c r="A26" s="60">
        <v>20</v>
      </c>
      <c r="B26" s="69" t="s">
        <v>11</v>
      </c>
      <c r="C26" s="62" t="s">
        <v>200</v>
      </c>
      <c r="D26" s="63">
        <v>0.3</v>
      </c>
      <c r="E26" s="64"/>
      <c r="F26" s="64"/>
      <c r="G26" s="64"/>
      <c r="H26" s="64"/>
      <c r="I26" s="64"/>
      <c r="J26" s="64"/>
      <c r="K26" s="64">
        <f t="shared" si="1"/>
        <v>0</v>
      </c>
    </row>
    <row r="27" spans="1:11">
      <c r="A27" s="60">
        <v>21</v>
      </c>
      <c r="B27" s="69" t="s">
        <v>12</v>
      </c>
      <c r="C27" s="62" t="s">
        <v>13</v>
      </c>
      <c r="D27" s="63">
        <v>5</v>
      </c>
      <c r="E27" s="63"/>
      <c r="F27" s="63"/>
      <c r="G27" s="64"/>
      <c r="H27" s="64"/>
      <c r="I27" s="64"/>
      <c r="J27" s="64"/>
      <c r="K27" s="64">
        <f t="shared" si="1"/>
        <v>0</v>
      </c>
    </row>
    <row r="28" spans="1:11">
      <c r="A28" s="60">
        <v>22</v>
      </c>
      <c r="B28" s="69" t="s">
        <v>20</v>
      </c>
      <c r="C28" s="62" t="s">
        <v>6</v>
      </c>
      <c r="D28" s="63">
        <v>0.11</v>
      </c>
      <c r="E28" s="63"/>
      <c r="F28" s="63"/>
      <c r="G28" s="64"/>
      <c r="H28" s="64"/>
      <c r="I28" s="64"/>
      <c r="J28" s="64"/>
      <c r="K28" s="64">
        <f t="shared" si="1"/>
        <v>0</v>
      </c>
    </row>
    <row r="29" spans="1:11">
      <c r="A29" s="60">
        <v>23</v>
      </c>
      <c r="B29" s="69" t="s">
        <v>21</v>
      </c>
      <c r="C29" s="62" t="s">
        <v>13</v>
      </c>
      <c r="D29" s="63">
        <v>10</v>
      </c>
      <c r="E29" s="63"/>
      <c r="F29" s="63"/>
      <c r="G29" s="64"/>
      <c r="H29" s="64"/>
      <c r="I29" s="64"/>
      <c r="J29" s="64"/>
      <c r="K29" s="64">
        <f t="shared" si="1"/>
        <v>0</v>
      </c>
    </row>
    <row r="30" spans="1:11">
      <c r="A30" s="60">
        <v>24</v>
      </c>
      <c r="B30" s="65" t="s">
        <v>14</v>
      </c>
      <c r="C30" s="66"/>
      <c r="D30" s="67"/>
      <c r="E30" s="67"/>
      <c r="F30" s="68"/>
      <c r="G30" s="67"/>
      <c r="H30" s="68"/>
      <c r="I30" s="67"/>
      <c r="J30" s="68"/>
      <c r="K30" s="68">
        <f>SUM(K31:K38)</f>
        <v>0</v>
      </c>
    </row>
    <row r="31" spans="1:11">
      <c r="A31" s="60">
        <v>25</v>
      </c>
      <c r="B31" s="106" t="s">
        <v>22</v>
      </c>
      <c r="C31" s="62" t="s">
        <v>17</v>
      </c>
      <c r="D31" s="63">
        <v>1.1000000000000001</v>
      </c>
      <c r="E31" s="63"/>
      <c r="F31" s="63"/>
      <c r="G31" s="64"/>
      <c r="H31" s="64"/>
      <c r="I31" s="64"/>
      <c r="J31" s="64"/>
      <c r="K31" s="64">
        <f t="shared" ref="K31:K38" si="2">F31+H31+J31</f>
        <v>0</v>
      </c>
    </row>
    <row r="32" spans="1:11">
      <c r="A32" s="60">
        <v>26</v>
      </c>
      <c r="B32" s="106" t="s">
        <v>23</v>
      </c>
      <c r="C32" s="62" t="s">
        <v>9</v>
      </c>
      <c r="D32" s="63">
        <v>3</v>
      </c>
      <c r="E32" s="63"/>
      <c r="F32" s="63"/>
      <c r="G32" s="64"/>
      <c r="H32" s="64"/>
      <c r="I32" s="64"/>
      <c r="J32" s="64"/>
      <c r="K32" s="64">
        <f t="shared" si="2"/>
        <v>0</v>
      </c>
    </row>
    <row r="33" spans="1:11">
      <c r="A33" s="60">
        <v>27</v>
      </c>
      <c r="B33" s="106" t="s">
        <v>24</v>
      </c>
      <c r="C33" s="62" t="s">
        <v>25</v>
      </c>
      <c r="D33" s="63">
        <v>11</v>
      </c>
      <c r="E33" s="63"/>
      <c r="F33" s="63"/>
      <c r="G33" s="64"/>
      <c r="H33" s="64"/>
      <c r="I33" s="64"/>
      <c r="J33" s="64"/>
      <c r="K33" s="64">
        <f t="shared" si="2"/>
        <v>0</v>
      </c>
    </row>
    <row r="34" spans="1:11">
      <c r="A34" s="60">
        <v>28</v>
      </c>
      <c r="B34" s="106" t="s">
        <v>26</v>
      </c>
      <c r="C34" s="62" t="s">
        <v>9</v>
      </c>
      <c r="D34" s="63">
        <v>8</v>
      </c>
      <c r="E34" s="63"/>
      <c r="F34" s="63"/>
      <c r="G34" s="64"/>
      <c r="H34" s="64"/>
      <c r="I34" s="64"/>
      <c r="J34" s="64"/>
      <c r="K34" s="64">
        <f t="shared" si="2"/>
        <v>0</v>
      </c>
    </row>
    <row r="35" spans="1:11">
      <c r="A35" s="60">
        <v>29</v>
      </c>
      <c r="B35" s="106" t="s">
        <v>27</v>
      </c>
      <c r="C35" s="62" t="s">
        <v>9</v>
      </c>
      <c r="D35" s="63">
        <v>8</v>
      </c>
      <c r="E35" s="64"/>
      <c r="F35" s="63"/>
      <c r="G35" s="64"/>
      <c r="H35" s="64"/>
      <c r="I35" s="64"/>
      <c r="J35" s="64"/>
      <c r="K35" s="64">
        <f t="shared" si="2"/>
        <v>0</v>
      </c>
    </row>
    <row r="36" spans="1:11">
      <c r="A36" s="60">
        <v>30</v>
      </c>
      <c r="B36" s="106" t="s">
        <v>28</v>
      </c>
      <c r="C36" s="62" t="s">
        <v>9</v>
      </c>
      <c r="D36" s="63">
        <v>8</v>
      </c>
      <c r="E36" s="63"/>
      <c r="F36" s="63"/>
      <c r="G36" s="64"/>
      <c r="H36" s="64"/>
      <c r="I36" s="64"/>
      <c r="J36" s="64"/>
      <c r="K36" s="64">
        <f t="shared" si="2"/>
        <v>0</v>
      </c>
    </row>
    <row r="37" spans="1:11">
      <c r="A37" s="60">
        <v>31</v>
      </c>
      <c r="B37" s="106" t="s">
        <v>29</v>
      </c>
      <c r="C37" s="62" t="s">
        <v>9</v>
      </c>
      <c r="D37" s="63">
        <v>1</v>
      </c>
      <c r="E37" s="63"/>
      <c r="F37" s="63"/>
      <c r="G37" s="64"/>
      <c r="H37" s="64"/>
      <c r="I37" s="64"/>
      <c r="J37" s="64"/>
      <c r="K37" s="64">
        <f t="shared" si="2"/>
        <v>0</v>
      </c>
    </row>
    <row r="38" spans="1:11">
      <c r="A38" s="60">
        <v>32</v>
      </c>
      <c r="B38" s="106" t="s">
        <v>30</v>
      </c>
      <c r="C38" s="62" t="s">
        <v>9</v>
      </c>
      <c r="D38" s="63">
        <v>3</v>
      </c>
      <c r="E38" s="63"/>
      <c r="F38" s="63"/>
      <c r="G38" s="64"/>
      <c r="H38" s="64"/>
      <c r="I38" s="64"/>
      <c r="J38" s="64"/>
      <c r="K38" s="64">
        <f t="shared" si="2"/>
        <v>0</v>
      </c>
    </row>
    <row r="39" spans="1:11" ht="14.5">
      <c r="A39" s="60">
        <v>33</v>
      </c>
      <c r="B39" s="65" t="s">
        <v>201</v>
      </c>
      <c r="C39" s="66" t="s">
        <v>202</v>
      </c>
      <c r="D39" s="67">
        <v>7.2</v>
      </c>
      <c r="E39" s="67"/>
      <c r="F39" s="68"/>
      <c r="G39" s="67"/>
      <c r="H39" s="68"/>
      <c r="I39" s="67"/>
      <c r="J39" s="68"/>
      <c r="K39" s="68">
        <f>F39+H39+J39</f>
        <v>0</v>
      </c>
    </row>
    <row r="40" spans="1:11">
      <c r="A40" s="60">
        <v>34</v>
      </c>
      <c r="B40" s="65" t="s">
        <v>31</v>
      </c>
      <c r="C40" s="66"/>
      <c r="D40" s="67"/>
      <c r="E40" s="67"/>
      <c r="F40" s="68"/>
      <c r="G40" s="67"/>
      <c r="H40" s="68"/>
      <c r="I40" s="67"/>
      <c r="J40" s="68"/>
      <c r="K40" s="68">
        <f>SUM(K41:K44)</f>
        <v>0</v>
      </c>
    </row>
    <row r="41" spans="1:11" ht="14.5">
      <c r="A41" s="60">
        <v>35</v>
      </c>
      <c r="B41" s="69" t="s">
        <v>203</v>
      </c>
      <c r="C41" s="62" t="s">
        <v>200</v>
      </c>
      <c r="D41" s="63">
        <v>0.15360000000000001</v>
      </c>
      <c r="E41" s="63"/>
      <c r="F41" s="63"/>
      <c r="G41" s="64"/>
      <c r="H41" s="64"/>
      <c r="I41" s="64"/>
      <c r="J41" s="64"/>
      <c r="K41" s="64">
        <f t="shared" ref="K41:K44" si="3">F41+H41+J41</f>
        <v>0</v>
      </c>
    </row>
    <row r="42" spans="1:11" ht="14.5">
      <c r="A42" s="60">
        <v>36</v>
      </c>
      <c r="B42" s="69" t="s">
        <v>32</v>
      </c>
      <c r="C42" s="62" t="s">
        <v>200</v>
      </c>
      <c r="D42" s="63">
        <v>0.27</v>
      </c>
      <c r="E42" s="63"/>
      <c r="F42" s="63"/>
      <c r="G42" s="64"/>
      <c r="H42" s="64"/>
      <c r="I42" s="64"/>
      <c r="J42" s="64"/>
      <c r="K42" s="64">
        <f t="shared" si="3"/>
        <v>0</v>
      </c>
    </row>
    <row r="43" spans="1:11">
      <c r="A43" s="60">
        <v>37</v>
      </c>
      <c r="B43" s="69" t="s">
        <v>33</v>
      </c>
      <c r="C43" s="62" t="s">
        <v>17</v>
      </c>
      <c r="D43" s="63">
        <v>0.06</v>
      </c>
      <c r="E43" s="63"/>
      <c r="F43" s="63"/>
      <c r="G43" s="64"/>
      <c r="H43" s="64"/>
      <c r="I43" s="64"/>
      <c r="J43" s="64"/>
      <c r="K43" s="64">
        <f t="shared" si="3"/>
        <v>0</v>
      </c>
    </row>
    <row r="44" spans="1:11">
      <c r="A44" s="60">
        <v>38</v>
      </c>
      <c r="B44" s="69" t="s">
        <v>12</v>
      </c>
      <c r="C44" s="62" t="s">
        <v>13</v>
      </c>
      <c r="D44" s="63">
        <v>4</v>
      </c>
      <c r="E44" s="63"/>
      <c r="F44" s="63"/>
      <c r="G44" s="64"/>
      <c r="H44" s="64"/>
      <c r="I44" s="64"/>
      <c r="J44" s="64"/>
      <c r="K44" s="64">
        <f t="shared" si="3"/>
        <v>0</v>
      </c>
    </row>
    <row r="45" spans="1:11">
      <c r="A45" s="60">
        <v>39</v>
      </c>
      <c r="B45" s="61" t="s">
        <v>34</v>
      </c>
      <c r="C45" s="62"/>
      <c r="D45" s="63"/>
      <c r="E45" s="63"/>
      <c r="F45" s="72"/>
      <c r="G45" s="63"/>
      <c r="H45" s="72"/>
      <c r="I45" s="63"/>
      <c r="J45" s="72"/>
      <c r="K45" s="72">
        <f>K46+K47+K48+K54+K55+K57+K60+K66+K73+K76+K79+K82+K85+K90+K93+K101</f>
        <v>0</v>
      </c>
    </row>
    <row r="46" spans="1:11" s="56" customFormat="1" ht="14.5">
      <c r="A46" s="60">
        <v>40</v>
      </c>
      <c r="B46" s="77" t="s">
        <v>199</v>
      </c>
      <c r="C46" s="71" t="s">
        <v>204</v>
      </c>
      <c r="D46" s="72">
        <v>2.3199999999999998</v>
      </c>
      <c r="E46" s="72"/>
      <c r="F46" s="72"/>
      <c r="G46" s="74"/>
      <c r="H46" s="74"/>
      <c r="I46" s="74"/>
      <c r="J46" s="74"/>
      <c r="K46" s="74">
        <f t="shared" ref="K46:K47" si="4">F46+H46+J46</f>
        <v>0</v>
      </c>
    </row>
    <row r="47" spans="1:11" s="56" customFormat="1" ht="14.5">
      <c r="A47" s="60">
        <v>41</v>
      </c>
      <c r="B47" s="78" t="s">
        <v>35</v>
      </c>
      <c r="C47" s="71" t="s">
        <v>204</v>
      </c>
      <c r="D47" s="72">
        <v>3.2479999999999998</v>
      </c>
      <c r="E47" s="72"/>
      <c r="F47" s="72"/>
      <c r="G47" s="74"/>
      <c r="H47" s="74"/>
      <c r="I47" s="74"/>
      <c r="J47" s="74"/>
      <c r="K47" s="74">
        <f t="shared" si="4"/>
        <v>0</v>
      </c>
    </row>
    <row r="48" spans="1:11" s="56" customFormat="1" ht="14.5">
      <c r="A48" s="60">
        <v>42</v>
      </c>
      <c r="B48" s="82" t="s">
        <v>7</v>
      </c>
      <c r="C48" s="89" t="s">
        <v>206</v>
      </c>
      <c r="D48" s="68">
        <v>20.16</v>
      </c>
      <c r="E48" s="68"/>
      <c r="F48" s="68"/>
      <c r="G48" s="68"/>
      <c r="H48" s="68"/>
      <c r="I48" s="68"/>
      <c r="J48" s="68"/>
      <c r="K48" s="68">
        <f>K49+K50+K51+K52+K53</f>
        <v>0</v>
      </c>
    </row>
    <row r="49" spans="1:11" s="56" customFormat="1" ht="14.5">
      <c r="A49" s="60">
        <v>43</v>
      </c>
      <c r="B49" s="79" t="s">
        <v>32</v>
      </c>
      <c r="C49" s="62" t="s">
        <v>207</v>
      </c>
      <c r="D49" s="63">
        <v>0.48719999999999991</v>
      </c>
      <c r="E49" s="63"/>
      <c r="F49" s="63"/>
      <c r="G49" s="74"/>
      <c r="H49" s="74"/>
      <c r="I49" s="64"/>
      <c r="J49" s="64"/>
      <c r="K49" s="64">
        <f t="shared" ref="K49:K51" si="5">F49+H49+J49</f>
        <v>0</v>
      </c>
    </row>
    <row r="50" spans="1:11" s="56" customFormat="1" ht="14.5">
      <c r="A50" s="60">
        <v>44</v>
      </c>
      <c r="B50" s="69" t="s">
        <v>10</v>
      </c>
      <c r="C50" s="62" t="s">
        <v>207</v>
      </c>
      <c r="D50" s="63">
        <v>7.9189333333333348E-2</v>
      </c>
      <c r="E50" s="63"/>
      <c r="F50" s="63"/>
      <c r="G50" s="74"/>
      <c r="H50" s="74"/>
      <c r="I50" s="64"/>
      <c r="J50" s="64"/>
      <c r="K50" s="64">
        <f t="shared" si="5"/>
        <v>0</v>
      </c>
    </row>
    <row r="51" spans="1:11" s="56" customFormat="1">
      <c r="A51" s="60">
        <v>45</v>
      </c>
      <c r="B51" s="69" t="s">
        <v>12</v>
      </c>
      <c r="C51" s="62" t="s">
        <v>13</v>
      </c>
      <c r="D51" s="63">
        <v>1.6239999999999999</v>
      </c>
      <c r="E51" s="63"/>
      <c r="F51" s="63"/>
      <c r="G51" s="74"/>
      <c r="H51" s="74"/>
      <c r="I51" s="64"/>
      <c r="J51" s="64"/>
      <c r="K51" s="64">
        <f t="shared" si="5"/>
        <v>0</v>
      </c>
    </row>
    <row r="52" spans="1:11" s="56" customFormat="1">
      <c r="A52" s="60">
        <v>46</v>
      </c>
      <c r="B52" s="69" t="s">
        <v>36</v>
      </c>
      <c r="C52" s="62" t="s">
        <v>17</v>
      </c>
      <c r="D52" s="63">
        <v>0.748</v>
      </c>
      <c r="E52" s="70"/>
      <c r="F52" s="63"/>
      <c r="G52" s="64"/>
      <c r="H52" s="64"/>
      <c r="I52" s="64"/>
      <c r="J52" s="64"/>
      <c r="K52" s="64">
        <f>F52+H52+J52</f>
        <v>0</v>
      </c>
    </row>
    <row r="53" spans="1:11" s="56" customFormat="1">
      <c r="A53" s="60">
        <v>47</v>
      </c>
      <c r="B53" s="75" t="s">
        <v>21</v>
      </c>
      <c r="C53" s="62" t="s">
        <v>13</v>
      </c>
      <c r="D53" s="63">
        <v>10</v>
      </c>
      <c r="E53" s="63"/>
      <c r="F53" s="64"/>
      <c r="G53" s="74"/>
      <c r="H53" s="74"/>
      <c r="I53" s="64"/>
      <c r="J53" s="64"/>
      <c r="K53" s="64">
        <f>F53+H53+J53</f>
        <v>0</v>
      </c>
    </row>
    <row r="54" spans="1:11" s="56" customFormat="1" ht="14.5">
      <c r="A54" s="60">
        <v>48</v>
      </c>
      <c r="B54" s="82" t="s">
        <v>205</v>
      </c>
      <c r="C54" s="89" t="s">
        <v>204</v>
      </c>
      <c r="D54" s="68">
        <v>4.9980000000000002</v>
      </c>
      <c r="E54" s="68"/>
      <c r="F54" s="68"/>
      <c r="G54" s="68"/>
      <c r="H54" s="68"/>
      <c r="I54" s="68"/>
      <c r="J54" s="68"/>
      <c r="K54" s="68">
        <f>F54+H54+J54</f>
        <v>0</v>
      </c>
    </row>
    <row r="55" spans="1:11" s="56" customFormat="1" ht="14.5">
      <c r="A55" s="60">
        <v>49</v>
      </c>
      <c r="B55" s="82" t="s">
        <v>37</v>
      </c>
      <c r="C55" s="89" t="s">
        <v>204</v>
      </c>
      <c r="D55" s="68">
        <v>7.6559999999999988</v>
      </c>
      <c r="E55" s="68"/>
      <c r="F55" s="68"/>
      <c r="G55" s="68"/>
      <c r="H55" s="68"/>
      <c r="I55" s="68"/>
      <c r="J55" s="68"/>
      <c r="K55" s="68">
        <f>K56</f>
        <v>0</v>
      </c>
    </row>
    <row r="56" spans="1:11" s="56" customFormat="1">
      <c r="A56" s="60">
        <v>50</v>
      </c>
      <c r="B56" s="79" t="s">
        <v>38</v>
      </c>
      <c r="C56" s="62" t="s">
        <v>9</v>
      </c>
      <c r="D56" s="63">
        <v>505.29599999999994</v>
      </c>
      <c r="E56" s="64"/>
      <c r="F56" s="64"/>
      <c r="G56" s="64"/>
      <c r="H56" s="64"/>
      <c r="I56" s="64"/>
      <c r="J56" s="64"/>
      <c r="K56" s="64">
        <f>F56+H56+J56</f>
        <v>0</v>
      </c>
    </row>
    <row r="57" spans="1:11" s="56" customFormat="1" ht="14.5">
      <c r="A57" s="60">
        <v>51</v>
      </c>
      <c r="B57" s="82" t="s">
        <v>40</v>
      </c>
      <c r="C57" s="89" t="s">
        <v>204</v>
      </c>
      <c r="D57" s="68">
        <f>D55*0.13</f>
        <v>0.99527999999999983</v>
      </c>
      <c r="E57" s="68"/>
      <c r="F57" s="68"/>
      <c r="G57" s="68"/>
      <c r="H57" s="68"/>
      <c r="I57" s="68"/>
      <c r="J57" s="68"/>
      <c r="K57" s="68">
        <f>K58+K59</f>
        <v>0</v>
      </c>
    </row>
    <row r="58" spans="1:11" s="56" customFormat="1" ht="14.5">
      <c r="A58" s="60">
        <v>52</v>
      </c>
      <c r="B58" s="79" t="s">
        <v>18</v>
      </c>
      <c r="C58" s="62" t="s">
        <v>207</v>
      </c>
      <c r="D58" s="63">
        <v>1.3933919999999997</v>
      </c>
      <c r="E58" s="64"/>
      <c r="F58" s="63"/>
      <c r="G58" s="74"/>
      <c r="H58" s="74"/>
      <c r="I58" s="64"/>
      <c r="J58" s="64"/>
      <c r="K58" s="64">
        <f>F58+H58+J58</f>
        <v>0</v>
      </c>
    </row>
    <row r="59" spans="1:11" s="56" customFormat="1">
      <c r="A59" s="60">
        <v>53</v>
      </c>
      <c r="B59" s="79" t="s">
        <v>41</v>
      </c>
      <c r="C59" s="62" t="s">
        <v>17</v>
      </c>
      <c r="D59" s="63">
        <v>0.33839519999999995</v>
      </c>
      <c r="E59" s="64"/>
      <c r="F59" s="63"/>
      <c r="G59" s="74"/>
      <c r="H59" s="74"/>
      <c r="I59" s="64"/>
      <c r="J59" s="64"/>
      <c r="K59" s="64">
        <f>F59+H59+J59</f>
        <v>0</v>
      </c>
    </row>
    <row r="60" spans="1:11" s="56" customFormat="1" ht="14.5">
      <c r="A60" s="60">
        <v>54</v>
      </c>
      <c r="B60" s="82" t="s">
        <v>42</v>
      </c>
      <c r="C60" s="89" t="s">
        <v>204</v>
      </c>
      <c r="D60" s="68">
        <f>3.6*5*0.2*0.2</f>
        <v>0.72000000000000008</v>
      </c>
      <c r="E60" s="68"/>
      <c r="F60" s="68"/>
      <c r="G60" s="68"/>
      <c r="H60" s="68"/>
      <c r="I60" s="68"/>
      <c r="J60" s="68"/>
      <c r="K60" s="68">
        <f>SUM(K61:K65)</f>
        <v>0</v>
      </c>
    </row>
    <row r="61" spans="1:11" s="56" customFormat="1">
      <c r="A61" s="60">
        <v>55</v>
      </c>
      <c r="B61" s="76" t="s">
        <v>43</v>
      </c>
      <c r="C61" s="62" t="s">
        <v>17</v>
      </c>
      <c r="D61" s="63">
        <v>0.11968000000000001</v>
      </c>
      <c r="E61" s="63"/>
      <c r="F61" s="63"/>
      <c r="G61" s="64"/>
      <c r="H61" s="64"/>
      <c r="I61" s="64"/>
      <c r="J61" s="64"/>
      <c r="K61" s="64">
        <f>F61+H61+J61</f>
        <v>0</v>
      </c>
    </row>
    <row r="62" spans="1:11" s="56" customFormat="1">
      <c r="A62" s="60">
        <v>56</v>
      </c>
      <c r="B62" s="83" t="s">
        <v>256</v>
      </c>
      <c r="C62" s="62" t="s">
        <v>17</v>
      </c>
      <c r="D62" s="63">
        <v>4.4659999999999993</v>
      </c>
      <c r="E62" s="64"/>
      <c r="F62" s="64"/>
      <c r="G62" s="64"/>
      <c r="H62" s="64"/>
      <c r="I62" s="64"/>
      <c r="J62" s="64"/>
      <c r="K62" s="64">
        <f t="shared" ref="K62:K65" si="6">F62+H62+J62</f>
        <v>0</v>
      </c>
    </row>
    <row r="63" spans="1:11" s="56" customFormat="1" ht="14.5">
      <c r="A63" s="60">
        <v>57</v>
      </c>
      <c r="B63" s="83" t="s">
        <v>205</v>
      </c>
      <c r="C63" s="62" t="s">
        <v>204</v>
      </c>
      <c r="D63" s="63">
        <v>0.57120000000000004</v>
      </c>
      <c r="E63" s="64"/>
      <c r="F63" s="64"/>
      <c r="G63" s="64"/>
      <c r="H63" s="64"/>
      <c r="I63" s="64"/>
      <c r="J63" s="64"/>
      <c r="K63" s="64">
        <f t="shared" si="6"/>
        <v>0</v>
      </c>
    </row>
    <row r="64" spans="1:11" s="56" customFormat="1" ht="14.5">
      <c r="A64" s="60">
        <v>58</v>
      </c>
      <c r="B64" s="79" t="s">
        <v>257</v>
      </c>
      <c r="C64" s="62" t="s">
        <v>207</v>
      </c>
      <c r="D64" s="63">
        <v>0.15312000000000001</v>
      </c>
      <c r="E64" s="64"/>
      <c r="F64" s="64"/>
      <c r="G64" s="64"/>
      <c r="H64" s="64"/>
      <c r="I64" s="64"/>
      <c r="J64" s="64"/>
      <c r="K64" s="64">
        <f t="shared" si="6"/>
        <v>0</v>
      </c>
    </row>
    <row r="65" spans="1:11" s="56" customFormat="1">
      <c r="A65" s="60">
        <v>59</v>
      </c>
      <c r="B65" s="106" t="s">
        <v>12</v>
      </c>
      <c r="C65" s="62" t="s">
        <v>13</v>
      </c>
      <c r="D65" s="63">
        <v>0.5</v>
      </c>
      <c r="E65" s="63"/>
      <c r="F65" s="63"/>
      <c r="G65" s="64"/>
      <c r="H65" s="64"/>
      <c r="I65" s="64"/>
      <c r="J65" s="64"/>
      <c r="K65" s="64">
        <f t="shared" si="6"/>
        <v>0</v>
      </c>
    </row>
    <row r="66" spans="1:11" s="56" customFormat="1" ht="14.5">
      <c r="A66" s="60">
        <v>60</v>
      </c>
      <c r="B66" s="82" t="s">
        <v>44</v>
      </c>
      <c r="C66" s="89" t="s">
        <v>206</v>
      </c>
      <c r="D66" s="68">
        <v>10.920000000000002</v>
      </c>
      <c r="E66" s="68"/>
      <c r="F66" s="68"/>
      <c r="G66" s="68"/>
      <c r="H66" s="68"/>
      <c r="I66" s="68"/>
      <c r="J66" s="68"/>
      <c r="K66" s="68">
        <f t="shared" ref="K66:K80" si="7">F66+H66+J66</f>
        <v>0</v>
      </c>
    </row>
    <row r="67" spans="1:11" s="56" customFormat="1" ht="14.5">
      <c r="A67" s="60">
        <v>61</v>
      </c>
      <c r="B67" s="69" t="s">
        <v>10</v>
      </c>
      <c r="C67" s="62" t="s">
        <v>207</v>
      </c>
      <c r="D67" s="63">
        <v>0.9</v>
      </c>
      <c r="E67" s="63"/>
      <c r="F67" s="63"/>
      <c r="G67" s="74"/>
      <c r="H67" s="64"/>
      <c r="I67" s="64"/>
      <c r="J67" s="64"/>
      <c r="K67" s="64">
        <f t="shared" si="7"/>
        <v>0</v>
      </c>
    </row>
    <row r="68" spans="1:11" s="56" customFormat="1" ht="14.5">
      <c r="A68" s="60">
        <v>62</v>
      </c>
      <c r="B68" s="79" t="s">
        <v>32</v>
      </c>
      <c r="C68" s="62" t="s">
        <v>207</v>
      </c>
      <c r="D68" s="63">
        <v>0.79374000000000011</v>
      </c>
      <c r="E68" s="63"/>
      <c r="F68" s="63"/>
      <c r="G68" s="74"/>
      <c r="H68" s="64"/>
      <c r="I68" s="64"/>
      <c r="J68" s="64"/>
      <c r="K68" s="64">
        <f t="shared" si="7"/>
        <v>0</v>
      </c>
    </row>
    <row r="69" spans="1:11" s="56" customFormat="1">
      <c r="A69" s="60">
        <v>63</v>
      </c>
      <c r="B69" s="69" t="s">
        <v>12</v>
      </c>
      <c r="C69" s="62" t="s">
        <v>13</v>
      </c>
      <c r="D69" s="63">
        <v>1.4196000000000004</v>
      </c>
      <c r="E69" s="63"/>
      <c r="F69" s="63"/>
      <c r="G69" s="74"/>
      <c r="H69" s="64"/>
      <c r="I69" s="64"/>
      <c r="J69" s="64"/>
      <c r="K69" s="64">
        <f t="shared" si="7"/>
        <v>0</v>
      </c>
    </row>
    <row r="70" spans="1:11" s="56" customFormat="1">
      <c r="A70" s="60">
        <v>64</v>
      </c>
      <c r="B70" s="76" t="s">
        <v>208</v>
      </c>
      <c r="C70" s="62" t="s">
        <v>13</v>
      </c>
      <c r="D70" s="63">
        <v>0.04</v>
      </c>
      <c r="E70" s="63"/>
      <c r="F70" s="63"/>
      <c r="G70" s="74"/>
      <c r="H70" s="64"/>
      <c r="I70" s="64"/>
      <c r="J70" s="64"/>
      <c r="K70" s="64">
        <f t="shared" si="7"/>
        <v>0</v>
      </c>
    </row>
    <row r="71" spans="1:11" s="56" customFormat="1">
      <c r="A71" s="60">
        <v>65</v>
      </c>
      <c r="B71" s="76" t="s">
        <v>33</v>
      </c>
      <c r="C71" s="62" t="s">
        <v>17</v>
      </c>
      <c r="D71" s="63">
        <v>0.12</v>
      </c>
      <c r="E71" s="63"/>
      <c r="F71" s="63"/>
      <c r="G71" s="64"/>
      <c r="H71" s="64"/>
      <c r="I71" s="64"/>
      <c r="J71" s="64"/>
      <c r="K71" s="64">
        <f t="shared" si="7"/>
        <v>0</v>
      </c>
    </row>
    <row r="72" spans="1:11" s="56" customFormat="1">
      <c r="A72" s="60">
        <v>66</v>
      </c>
      <c r="B72" s="69" t="s">
        <v>12</v>
      </c>
      <c r="C72" s="62" t="s">
        <v>13</v>
      </c>
      <c r="D72" s="63">
        <v>1.1356800000000002</v>
      </c>
      <c r="E72" s="63"/>
      <c r="F72" s="63"/>
      <c r="G72" s="74"/>
      <c r="H72" s="64"/>
      <c r="I72" s="64"/>
      <c r="J72" s="64"/>
      <c r="K72" s="64">
        <f t="shared" ref="K72" si="8">F72+H72+J72</f>
        <v>0</v>
      </c>
    </row>
    <row r="73" spans="1:11" s="56" customFormat="1" ht="14.5">
      <c r="A73" s="60">
        <v>67</v>
      </c>
      <c r="B73" s="82" t="s">
        <v>45</v>
      </c>
      <c r="C73" s="89" t="s">
        <v>206</v>
      </c>
      <c r="D73" s="68">
        <v>65.28</v>
      </c>
      <c r="E73" s="68"/>
      <c r="F73" s="68"/>
      <c r="G73" s="68"/>
      <c r="H73" s="68"/>
      <c r="I73" s="68"/>
      <c r="J73" s="68"/>
      <c r="K73" s="68">
        <f t="shared" si="7"/>
        <v>0</v>
      </c>
    </row>
    <row r="74" spans="1:11" s="56" customFormat="1" ht="14.5">
      <c r="A74" s="60">
        <v>68</v>
      </c>
      <c r="B74" s="76" t="s">
        <v>18</v>
      </c>
      <c r="C74" s="62" t="s">
        <v>207</v>
      </c>
      <c r="D74" s="63">
        <v>2.7417599999999998</v>
      </c>
      <c r="E74" s="64"/>
      <c r="F74" s="64"/>
      <c r="G74" s="64"/>
      <c r="H74" s="64"/>
      <c r="I74" s="64"/>
      <c r="J74" s="64"/>
      <c r="K74" s="64">
        <f t="shared" si="7"/>
        <v>0</v>
      </c>
    </row>
    <row r="75" spans="1:11" s="56" customFormat="1">
      <c r="A75" s="60">
        <v>69</v>
      </c>
      <c r="B75" s="79" t="s">
        <v>16</v>
      </c>
      <c r="C75" s="62" t="s">
        <v>17</v>
      </c>
      <c r="D75" s="63">
        <v>0.665856</v>
      </c>
      <c r="E75" s="64"/>
      <c r="F75" s="64"/>
      <c r="G75" s="64"/>
      <c r="H75" s="64"/>
      <c r="I75" s="64"/>
      <c r="J75" s="64"/>
      <c r="K75" s="64">
        <f t="shared" si="7"/>
        <v>0</v>
      </c>
    </row>
    <row r="76" spans="1:11" s="56" customFormat="1" ht="14.5">
      <c r="A76" s="60">
        <v>70</v>
      </c>
      <c r="B76" s="82" t="s">
        <v>46</v>
      </c>
      <c r="C76" s="89" t="s">
        <v>206</v>
      </c>
      <c r="D76" s="68">
        <v>32.64</v>
      </c>
      <c r="E76" s="68"/>
      <c r="F76" s="68"/>
      <c r="G76" s="68"/>
      <c r="H76" s="68"/>
      <c r="I76" s="68"/>
      <c r="J76" s="68"/>
      <c r="K76" s="68">
        <f t="shared" si="7"/>
        <v>0</v>
      </c>
    </row>
    <row r="77" spans="1:11" s="56" customFormat="1">
      <c r="A77" s="60">
        <v>71</v>
      </c>
      <c r="B77" s="79" t="s">
        <v>16</v>
      </c>
      <c r="C77" s="62" t="s">
        <v>17</v>
      </c>
      <c r="D77" s="63">
        <v>4.4999999999999998E-2</v>
      </c>
      <c r="E77" s="64"/>
      <c r="F77" s="63"/>
      <c r="G77" s="74"/>
      <c r="H77" s="74"/>
      <c r="I77" s="74"/>
      <c r="J77" s="74"/>
      <c r="K77" s="64">
        <f t="shared" si="7"/>
        <v>0</v>
      </c>
    </row>
    <row r="78" spans="1:11" s="56" customFormat="1">
      <c r="A78" s="60">
        <v>72</v>
      </c>
      <c r="B78" s="79" t="s">
        <v>47</v>
      </c>
      <c r="C78" s="62" t="s">
        <v>9</v>
      </c>
      <c r="D78" s="63">
        <v>4</v>
      </c>
      <c r="E78" s="64"/>
      <c r="F78" s="64"/>
      <c r="G78" s="74"/>
      <c r="H78" s="74"/>
      <c r="I78" s="74"/>
      <c r="J78" s="74"/>
      <c r="K78" s="64">
        <f t="shared" si="7"/>
        <v>0</v>
      </c>
    </row>
    <row r="79" spans="1:11" s="56" customFormat="1" ht="14.5">
      <c r="A79" s="60">
        <v>73</v>
      </c>
      <c r="B79" s="82" t="s">
        <v>48</v>
      </c>
      <c r="C79" s="89" t="s">
        <v>206</v>
      </c>
      <c r="D79" s="68">
        <v>32.64</v>
      </c>
      <c r="E79" s="68"/>
      <c r="F79" s="68"/>
      <c r="G79" s="68"/>
      <c r="H79" s="68"/>
      <c r="I79" s="68"/>
      <c r="J79" s="68"/>
      <c r="K79" s="68">
        <f t="shared" si="7"/>
        <v>0</v>
      </c>
    </row>
    <row r="80" spans="1:11" s="56" customFormat="1">
      <c r="A80" s="60">
        <v>74</v>
      </c>
      <c r="B80" s="76" t="s">
        <v>49</v>
      </c>
      <c r="C80" s="62" t="s">
        <v>13</v>
      </c>
      <c r="D80" s="63">
        <v>45</v>
      </c>
      <c r="E80" s="64"/>
      <c r="F80" s="64"/>
      <c r="G80" s="74"/>
      <c r="H80" s="74"/>
      <c r="I80" s="74"/>
      <c r="J80" s="74"/>
      <c r="K80" s="64">
        <f t="shared" si="7"/>
        <v>0</v>
      </c>
    </row>
    <row r="81" spans="1:11" s="56" customFormat="1">
      <c r="A81" s="60">
        <v>75</v>
      </c>
      <c r="B81" s="76" t="s">
        <v>50</v>
      </c>
      <c r="C81" s="62" t="s">
        <v>13</v>
      </c>
      <c r="D81" s="63">
        <v>40</v>
      </c>
      <c r="E81" s="64"/>
      <c r="F81" s="64"/>
      <c r="G81" s="81"/>
      <c r="H81" s="74"/>
      <c r="I81" s="74"/>
      <c r="J81" s="74"/>
      <c r="K81" s="64">
        <f>F81+H81+J81</f>
        <v>0</v>
      </c>
    </row>
    <row r="82" spans="1:11" s="56" customFormat="1" ht="14.5">
      <c r="A82" s="60">
        <v>76</v>
      </c>
      <c r="B82" s="82" t="s">
        <v>51</v>
      </c>
      <c r="C82" s="89" t="s">
        <v>206</v>
      </c>
      <c r="D82" s="68">
        <v>32.64</v>
      </c>
      <c r="E82" s="68"/>
      <c r="F82" s="68"/>
      <c r="G82" s="68"/>
      <c r="H82" s="68"/>
      <c r="I82" s="68"/>
      <c r="J82" s="68"/>
      <c r="K82" s="68">
        <f>F82+H82+J82</f>
        <v>0</v>
      </c>
    </row>
    <row r="83" spans="1:11" s="56" customFormat="1">
      <c r="A83" s="60">
        <v>77</v>
      </c>
      <c r="B83" s="76" t="s">
        <v>52</v>
      </c>
      <c r="C83" s="62" t="s">
        <v>9</v>
      </c>
      <c r="D83" s="63">
        <v>3</v>
      </c>
      <c r="E83" s="64"/>
      <c r="F83" s="64"/>
      <c r="G83" s="74"/>
      <c r="H83" s="74"/>
      <c r="I83" s="74"/>
      <c r="J83" s="74"/>
      <c r="K83" s="64">
        <f t="shared" ref="K83:K84" si="9">F83+H83+J83</f>
        <v>0</v>
      </c>
    </row>
    <row r="84" spans="1:11" s="56" customFormat="1">
      <c r="A84" s="60">
        <v>78</v>
      </c>
      <c r="B84" s="76" t="s">
        <v>47</v>
      </c>
      <c r="C84" s="62" t="s">
        <v>9</v>
      </c>
      <c r="D84" s="63">
        <v>4</v>
      </c>
      <c r="E84" s="64"/>
      <c r="F84" s="64"/>
      <c r="G84" s="74"/>
      <c r="H84" s="74"/>
      <c r="I84" s="74"/>
      <c r="J84" s="74"/>
      <c r="K84" s="64">
        <f t="shared" si="9"/>
        <v>0</v>
      </c>
    </row>
    <row r="85" spans="1:11" s="56" customFormat="1" ht="14.5">
      <c r="A85" s="60">
        <v>79</v>
      </c>
      <c r="B85" s="82" t="s">
        <v>53</v>
      </c>
      <c r="C85" s="89" t="s">
        <v>206</v>
      </c>
      <c r="D85" s="68">
        <v>8.16</v>
      </c>
      <c r="E85" s="68"/>
      <c r="F85" s="68"/>
      <c r="G85" s="68"/>
      <c r="H85" s="68"/>
      <c r="I85" s="68"/>
      <c r="J85" s="68"/>
      <c r="K85" s="68">
        <f>F85+H85+J85</f>
        <v>0</v>
      </c>
    </row>
    <row r="86" spans="1:11" s="56" customFormat="1" ht="14.5">
      <c r="A86" s="60">
        <v>80</v>
      </c>
      <c r="B86" s="61" t="s">
        <v>205</v>
      </c>
      <c r="C86" s="71" t="s">
        <v>204</v>
      </c>
      <c r="D86" s="72">
        <v>0.85680000000000012</v>
      </c>
      <c r="E86" s="63"/>
      <c r="F86" s="63"/>
      <c r="G86" s="64"/>
      <c r="H86" s="64"/>
      <c r="I86" s="64"/>
      <c r="J86" s="64"/>
      <c r="K86" s="64">
        <f>F86+H86+J86</f>
        <v>0</v>
      </c>
    </row>
    <row r="87" spans="1:11" s="56" customFormat="1" ht="14.5">
      <c r="A87" s="60">
        <v>81</v>
      </c>
      <c r="B87" s="80" t="s">
        <v>54</v>
      </c>
      <c r="C87" s="71" t="s">
        <v>206</v>
      </c>
      <c r="D87" s="72">
        <v>8.16</v>
      </c>
      <c r="E87" s="63"/>
      <c r="F87" s="63"/>
      <c r="G87" s="64"/>
      <c r="H87" s="64"/>
      <c r="I87" s="74"/>
      <c r="J87" s="74"/>
      <c r="K87" s="64">
        <f t="shared" ref="K87:K89" si="10">F87+H87+J87</f>
        <v>0</v>
      </c>
    </row>
    <row r="88" spans="1:11" s="56" customFormat="1" ht="14.5">
      <c r="A88" s="60">
        <v>82</v>
      </c>
      <c r="B88" s="83" t="s">
        <v>18</v>
      </c>
      <c r="C88" s="62" t="s">
        <v>207</v>
      </c>
      <c r="D88" s="63">
        <v>0.57120000000000004</v>
      </c>
      <c r="E88" s="64"/>
      <c r="F88" s="64"/>
      <c r="G88" s="64"/>
      <c r="H88" s="64"/>
      <c r="I88" s="64"/>
      <c r="J88" s="64"/>
      <c r="K88" s="64">
        <f t="shared" si="10"/>
        <v>0</v>
      </c>
    </row>
    <row r="89" spans="1:11" s="56" customFormat="1">
      <c r="A89" s="60">
        <v>83</v>
      </c>
      <c r="B89" s="83" t="s">
        <v>16</v>
      </c>
      <c r="C89" s="62" t="s">
        <v>17</v>
      </c>
      <c r="D89" s="63">
        <v>0.13872000000000001</v>
      </c>
      <c r="E89" s="64"/>
      <c r="F89" s="64"/>
      <c r="G89" s="64"/>
      <c r="H89" s="64"/>
      <c r="I89" s="64"/>
      <c r="J89" s="64"/>
      <c r="K89" s="64">
        <f t="shared" si="10"/>
        <v>0</v>
      </c>
    </row>
    <row r="90" spans="1:11" s="56" customFormat="1" ht="14.5">
      <c r="A90" s="60">
        <v>84</v>
      </c>
      <c r="B90" s="65" t="s">
        <v>55</v>
      </c>
      <c r="C90" s="66" t="s">
        <v>206</v>
      </c>
      <c r="D90" s="67">
        <v>8.16</v>
      </c>
      <c r="E90" s="68"/>
      <c r="F90" s="68"/>
      <c r="G90" s="68"/>
      <c r="H90" s="68"/>
      <c r="I90" s="68"/>
      <c r="J90" s="68"/>
      <c r="K90" s="68">
        <f>F90+H90+J90</f>
        <v>0</v>
      </c>
    </row>
    <row r="91" spans="1:11" s="56" customFormat="1" ht="14.5">
      <c r="A91" s="60">
        <v>85</v>
      </c>
      <c r="B91" s="83" t="s">
        <v>56</v>
      </c>
      <c r="C91" s="62" t="s">
        <v>209</v>
      </c>
      <c r="D91" s="63">
        <v>8.16</v>
      </c>
      <c r="E91" s="84"/>
      <c r="F91" s="84"/>
      <c r="G91" s="74"/>
      <c r="H91" s="64"/>
      <c r="I91" s="64"/>
      <c r="J91" s="64"/>
      <c r="K91" s="64">
        <f t="shared" ref="K91:K92" si="11">F91+H91+J91</f>
        <v>0</v>
      </c>
    </row>
    <row r="92" spans="1:11" s="56" customFormat="1">
      <c r="A92" s="60">
        <v>86</v>
      </c>
      <c r="B92" s="83" t="s">
        <v>57</v>
      </c>
      <c r="C92" s="62" t="s">
        <v>13</v>
      </c>
      <c r="D92" s="63">
        <v>75</v>
      </c>
      <c r="E92" s="63"/>
      <c r="F92" s="63"/>
      <c r="G92" s="74"/>
      <c r="H92" s="64"/>
      <c r="I92" s="64"/>
      <c r="J92" s="64"/>
      <c r="K92" s="64">
        <f t="shared" si="11"/>
        <v>0</v>
      </c>
    </row>
    <row r="93" spans="1:11" s="56" customFormat="1" ht="14.5">
      <c r="A93" s="60">
        <v>87</v>
      </c>
      <c r="B93" s="65" t="s">
        <v>58</v>
      </c>
      <c r="C93" s="66" t="s">
        <v>206</v>
      </c>
      <c r="D93" s="67">
        <v>8.16</v>
      </c>
      <c r="E93" s="68"/>
      <c r="F93" s="68"/>
      <c r="G93" s="68"/>
      <c r="H93" s="68"/>
      <c r="I93" s="68"/>
      <c r="J93" s="68"/>
      <c r="K93" s="68">
        <f>F93+H93+J93</f>
        <v>0</v>
      </c>
    </row>
    <row r="94" spans="1:11" s="56" customFormat="1" ht="14.5">
      <c r="A94" s="60">
        <v>88</v>
      </c>
      <c r="B94" s="83" t="s">
        <v>59</v>
      </c>
      <c r="C94" s="62" t="s">
        <v>209</v>
      </c>
      <c r="D94" s="63">
        <v>8.16</v>
      </c>
      <c r="E94" s="64"/>
      <c r="F94" s="64"/>
      <c r="G94" s="74"/>
      <c r="H94" s="64"/>
      <c r="I94" s="64"/>
      <c r="J94" s="64"/>
      <c r="K94" s="64">
        <f t="shared" ref="K94:K110" si="12">F94+H94+J94</f>
        <v>0</v>
      </c>
    </row>
    <row r="95" spans="1:11" s="56" customFormat="1">
      <c r="A95" s="60">
        <v>89</v>
      </c>
      <c r="B95" s="76" t="s">
        <v>60</v>
      </c>
      <c r="C95" s="62" t="s">
        <v>9</v>
      </c>
      <c r="D95" s="63">
        <v>7</v>
      </c>
      <c r="E95" s="64"/>
      <c r="F95" s="64"/>
      <c r="G95" s="74"/>
      <c r="H95" s="64"/>
      <c r="I95" s="64"/>
      <c r="J95" s="64"/>
      <c r="K95" s="64">
        <f t="shared" si="12"/>
        <v>0</v>
      </c>
    </row>
    <row r="96" spans="1:11" s="56" customFormat="1">
      <c r="A96" s="60">
        <v>90</v>
      </c>
      <c r="B96" s="76" t="s">
        <v>61</v>
      </c>
      <c r="C96" s="62" t="s">
        <v>9</v>
      </c>
      <c r="D96" s="63">
        <v>8</v>
      </c>
      <c r="E96" s="64"/>
      <c r="F96" s="64"/>
      <c r="G96" s="74"/>
      <c r="H96" s="64"/>
      <c r="I96" s="64"/>
      <c r="J96" s="64"/>
      <c r="K96" s="64">
        <f t="shared" si="12"/>
        <v>0</v>
      </c>
    </row>
    <row r="97" spans="1:11" s="56" customFormat="1">
      <c r="A97" s="60">
        <v>91</v>
      </c>
      <c r="B97" s="76" t="s">
        <v>62</v>
      </c>
      <c r="C97" s="62" t="s">
        <v>9</v>
      </c>
      <c r="D97" s="63">
        <v>14</v>
      </c>
      <c r="E97" s="64"/>
      <c r="F97" s="64"/>
      <c r="G97" s="74"/>
      <c r="H97" s="64"/>
      <c r="I97" s="64"/>
      <c r="J97" s="64"/>
      <c r="K97" s="64">
        <f t="shared" si="12"/>
        <v>0</v>
      </c>
    </row>
    <row r="98" spans="1:11" s="56" customFormat="1">
      <c r="A98" s="60">
        <v>92</v>
      </c>
      <c r="B98" s="76" t="s">
        <v>63</v>
      </c>
      <c r="C98" s="62" t="s">
        <v>64</v>
      </c>
      <c r="D98" s="63">
        <v>1</v>
      </c>
      <c r="E98" s="64"/>
      <c r="F98" s="63"/>
      <c r="G98" s="74"/>
      <c r="H98" s="64"/>
      <c r="I98" s="64"/>
      <c r="J98" s="64"/>
      <c r="K98" s="64">
        <f t="shared" si="12"/>
        <v>0</v>
      </c>
    </row>
    <row r="99" spans="1:11" s="56" customFormat="1">
      <c r="A99" s="60">
        <v>93</v>
      </c>
      <c r="B99" s="76" t="s">
        <v>65</v>
      </c>
      <c r="C99" s="62" t="s">
        <v>64</v>
      </c>
      <c r="D99" s="63">
        <v>1</v>
      </c>
      <c r="E99" s="64"/>
      <c r="F99" s="63"/>
      <c r="G99" s="74"/>
      <c r="H99" s="64"/>
      <c r="I99" s="64"/>
      <c r="J99" s="64"/>
      <c r="K99" s="64">
        <f t="shared" si="12"/>
        <v>0</v>
      </c>
    </row>
    <row r="100" spans="1:11" s="56" customFormat="1">
      <c r="A100" s="60">
        <v>94</v>
      </c>
      <c r="B100" s="85" t="s">
        <v>66</v>
      </c>
      <c r="C100" s="62" t="s">
        <v>64</v>
      </c>
      <c r="D100" s="63">
        <v>1</v>
      </c>
      <c r="E100" s="64"/>
      <c r="F100" s="63"/>
      <c r="G100" s="74"/>
      <c r="H100" s="64"/>
      <c r="I100" s="64"/>
      <c r="J100" s="64"/>
      <c r="K100" s="64">
        <f t="shared" si="12"/>
        <v>0</v>
      </c>
    </row>
    <row r="101" spans="1:11">
      <c r="A101" s="60">
        <v>95</v>
      </c>
      <c r="B101" s="65" t="s">
        <v>67</v>
      </c>
      <c r="C101" s="66"/>
      <c r="D101" s="67"/>
      <c r="E101" s="68"/>
      <c r="F101" s="68"/>
      <c r="G101" s="68"/>
      <c r="H101" s="68"/>
      <c r="I101" s="68"/>
      <c r="J101" s="68"/>
      <c r="K101" s="68">
        <f t="shared" si="12"/>
        <v>0</v>
      </c>
    </row>
    <row r="102" spans="1:11" s="56" customFormat="1">
      <c r="A102" s="60">
        <v>96</v>
      </c>
      <c r="B102" s="85" t="s">
        <v>68</v>
      </c>
      <c r="C102" s="86" t="s">
        <v>25</v>
      </c>
      <c r="D102" s="63">
        <v>30</v>
      </c>
      <c r="E102" s="87"/>
      <c r="F102" s="63"/>
      <c r="G102" s="87"/>
      <c r="H102" s="64"/>
      <c r="I102" s="87"/>
      <c r="J102" s="64"/>
      <c r="K102" s="64">
        <f t="shared" si="12"/>
        <v>0</v>
      </c>
    </row>
    <row r="103" spans="1:11" s="56" customFormat="1">
      <c r="A103" s="60">
        <v>97</v>
      </c>
      <c r="B103" s="76" t="s">
        <v>69</v>
      </c>
      <c r="C103" s="62" t="s">
        <v>9</v>
      </c>
      <c r="D103" s="63">
        <v>3</v>
      </c>
      <c r="E103" s="63"/>
      <c r="F103" s="63"/>
      <c r="G103" s="63"/>
      <c r="H103" s="64"/>
      <c r="I103" s="63"/>
      <c r="J103" s="64"/>
      <c r="K103" s="64">
        <f t="shared" si="12"/>
        <v>0</v>
      </c>
    </row>
    <row r="104" spans="1:11" s="56" customFormat="1">
      <c r="A104" s="60">
        <v>98</v>
      </c>
      <c r="B104" s="76" t="s">
        <v>227</v>
      </c>
      <c r="C104" s="62" t="s">
        <v>9</v>
      </c>
      <c r="D104" s="63">
        <v>2</v>
      </c>
      <c r="E104" s="63"/>
      <c r="F104" s="63"/>
      <c r="G104" s="63"/>
      <c r="H104" s="64"/>
      <c r="I104" s="63"/>
      <c r="J104" s="64"/>
      <c r="K104" s="64">
        <f t="shared" si="12"/>
        <v>0</v>
      </c>
    </row>
    <row r="105" spans="1:11" s="56" customFormat="1">
      <c r="A105" s="60">
        <v>99</v>
      </c>
      <c r="B105" s="76" t="s">
        <v>70</v>
      </c>
      <c r="C105" s="62" t="s">
        <v>9</v>
      </c>
      <c r="D105" s="63">
        <v>1</v>
      </c>
      <c r="E105" s="87"/>
      <c r="F105" s="63"/>
      <c r="G105" s="87"/>
      <c r="H105" s="64"/>
      <c r="I105" s="87"/>
      <c r="J105" s="64"/>
      <c r="K105" s="64">
        <f t="shared" si="12"/>
        <v>0</v>
      </c>
    </row>
    <row r="106" spans="1:11" s="56" customFormat="1">
      <c r="A106" s="60">
        <v>100</v>
      </c>
      <c r="B106" s="76" t="s">
        <v>71</v>
      </c>
      <c r="C106" s="62" t="s">
        <v>9</v>
      </c>
      <c r="D106" s="63">
        <v>2</v>
      </c>
      <c r="E106" s="87"/>
      <c r="F106" s="63"/>
      <c r="G106" s="87"/>
      <c r="H106" s="64"/>
      <c r="I106" s="87"/>
      <c r="J106" s="64"/>
      <c r="K106" s="64">
        <f t="shared" si="12"/>
        <v>0</v>
      </c>
    </row>
    <row r="107" spans="1:11" s="56" customFormat="1">
      <c r="A107" s="60">
        <v>101</v>
      </c>
      <c r="B107" s="76" t="s">
        <v>72</v>
      </c>
      <c r="C107" s="62" t="s">
        <v>9</v>
      </c>
      <c r="D107" s="63">
        <v>6</v>
      </c>
      <c r="E107" s="63"/>
      <c r="F107" s="63"/>
      <c r="G107" s="63"/>
      <c r="H107" s="64"/>
      <c r="I107" s="63"/>
      <c r="J107" s="64"/>
      <c r="K107" s="64">
        <f t="shared" si="12"/>
        <v>0</v>
      </c>
    </row>
    <row r="108" spans="1:11" s="56" customFormat="1">
      <c r="A108" s="60">
        <v>102</v>
      </c>
      <c r="B108" s="88" t="s">
        <v>73</v>
      </c>
      <c r="C108" s="62" t="s">
        <v>9</v>
      </c>
      <c r="D108" s="63">
        <v>6</v>
      </c>
      <c r="E108" s="63"/>
      <c r="F108" s="63"/>
      <c r="G108" s="63"/>
      <c r="H108" s="64"/>
      <c r="I108" s="63"/>
      <c r="J108" s="64"/>
      <c r="K108" s="64">
        <f t="shared" si="12"/>
        <v>0</v>
      </c>
    </row>
    <row r="109" spans="1:11" s="56" customFormat="1" ht="14.5">
      <c r="A109" s="60">
        <v>103</v>
      </c>
      <c r="B109" s="75" t="s">
        <v>74</v>
      </c>
      <c r="C109" s="62" t="s">
        <v>209</v>
      </c>
      <c r="D109" s="63">
        <v>1.9800000000000002</v>
      </c>
      <c r="E109" s="84"/>
      <c r="F109" s="84"/>
      <c r="G109" s="64"/>
      <c r="H109" s="64"/>
      <c r="I109" s="64"/>
      <c r="J109" s="64"/>
      <c r="K109" s="64">
        <f t="shared" si="12"/>
        <v>0</v>
      </c>
    </row>
    <row r="110" spans="1:11" s="56" customFormat="1" ht="14.5">
      <c r="A110" s="60">
        <v>104</v>
      </c>
      <c r="B110" s="75" t="s">
        <v>75</v>
      </c>
      <c r="C110" s="62" t="s">
        <v>209</v>
      </c>
      <c r="D110" s="63">
        <v>7.4399999999999995</v>
      </c>
      <c r="E110" s="64"/>
      <c r="F110" s="64"/>
      <c r="G110" s="64"/>
      <c r="H110" s="64"/>
      <c r="I110" s="64"/>
      <c r="J110" s="64"/>
      <c r="K110" s="64">
        <f t="shared" si="12"/>
        <v>0</v>
      </c>
    </row>
    <row r="111" spans="1:11" ht="14.5">
      <c r="A111" s="60">
        <v>105</v>
      </c>
      <c r="B111" s="61" t="s">
        <v>226</v>
      </c>
      <c r="C111" s="62" t="s">
        <v>206</v>
      </c>
      <c r="D111" s="63">
        <v>100</v>
      </c>
      <c r="E111" s="63"/>
      <c r="F111" s="72"/>
      <c r="G111" s="63"/>
      <c r="H111" s="72"/>
      <c r="I111" s="63"/>
      <c r="J111" s="72"/>
      <c r="K111" s="72">
        <f>F111+H111+J111</f>
        <v>0</v>
      </c>
    </row>
    <row r="112" spans="1:11" s="56" customFormat="1" ht="14.5">
      <c r="A112" s="60">
        <v>106</v>
      </c>
      <c r="B112" s="61" t="s">
        <v>201</v>
      </c>
      <c r="C112" s="71" t="s">
        <v>204</v>
      </c>
      <c r="D112" s="72">
        <v>25</v>
      </c>
      <c r="E112" s="72"/>
      <c r="F112" s="72"/>
      <c r="G112" s="72"/>
      <c r="H112" s="72"/>
      <c r="I112" s="72"/>
      <c r="J112" s="72"/>
      <c r="K112" s="72">
        <f>F112+H112+J112</f>
        <v>0</v>
      </c>
    </row>
    <row r="113" spans="1:11" s="56" customFormat="1">
      <c r="A113" s="60">
        <v>107</v>
      </c>
      <c r="B113" s="61" t="s">
        <v>229</v>
      </c>
      <c r="C113" s="62"/>
      <c r="D113" s="63"/>
      <c r="E113" s="63"/>
      <c r="F113" s="72"/>
      <c r="G113" s="63"/>
      <c r="H113" s="72"/>
      <c r="I113" s="63"/>
      <c r="J113" s="72"/>
      <c r="K113" s="72">
        <f>SUM(K114:K125)</f>
        <v>0</v>
      </c>
    </row>
    <row r="114" spans="1:11" s="56" customFormat="1">
      <c r="A114" s="60">
        <v>108</v>
      </c>
      <c r="B114" s="69" t="s">
        <v>231</v>
      </c>
      <c r="C114" s="63" t="s">
        <v>25</v>
      </c>
      <c r="D114" s="64">
        <v>130</v>
      </c>
      <c r="E114" s="64"/>
      <c r="F114" s="64"/>
      <c r="G114" s="64"/>
      <c r="H114" s="64"/>
      <c r="I114" s="64"/>
      <c r="J114" s="64"/>
      <c r="K114" s="64">
        <f t="shared" ref="K114:K125" si="13">F114+H114+J114</f>
        <v>0</v>
      </c>
    </row>
    <row r="115" spans="1:11" s="56" customFormat="1">
      <c r="A115" s="60">
        <v>109</v>
      </c>
      <c r="B115" s="69" t="s">
        <v>232</v>
      </c>
      <c r="C115" s="63" t="s">
        <v>17</v>
      </c>
      <c r="D115" s="64">
        <v>0.4</v>
      </c>
      <c r="E115" s="64"/>
      <c r="F115" s="64"/>
      <c r="G115" s="64"/>
      <c r="H115" s="64"/>
      <c r="I115" s="64"/>
      <c r="J115" s="64"/>
      <c r="K115" s="64">
        <f t="shared" si="13"/>
        <v>0</v>
      </c>
    </row>
    <row r="116" spans="1:11" s="56" customFormat="1">
      <c r="A116" s="60">
        <v>110</v>
      </c>
      <c r="B116" s="69" t="s">
        <v>233</v>
      </c>
      <c r="C116" s="63" t="s">
        <v>17</v>
      </c>
      <c r="D116" s="64">
        <v>0.3</v>
      </c>
      <c r="E116" s="64"/>
      <c r="F116" s="64"/>
      <c r="G116" s="64"/>
      <c r="H116" s="64"/>
      <c r="I116" s="64"/>
      <c r="J116" s="64"/>
      <c r="K116" s="64">
        <f t="shared" si="13"/>
        <v>0</v>
      </c>
    </row>
    <row r="117" spans="1:11" s="56" customFormat="1">
      <c r="A117" s="60">
        <v>111</v>
      </c>
      <c r="B117" s="69" t="s">
        <v>230</v>
      </c>
      <c r="C117" s="63" t="s">
        <v>17</v>
      </c>
      <c r="D117" s="64">
        <v>0.5</v>
      </c>
      <c r="E117" s="64"/>
      <c r="F117" s="64"/>
      <c r="G117" s="64"/>
      <c r="H117" s="64"/>
      <c r="I117" s="64"/>
      <c r="J117" s="64"/>
      <c r="K117" s="64">
        <f t="shared" si="13"/>
        <v>0</v>
      </c>
    </row>
    <row r="118" spans="1:11" s="56" customFormat="1">
      <c r="A118" s="60">
        <v>112</v>
      </c>
      <c r="B118" s="69" t="s">
        <v>234</v>
      </c>
      <c r="C118" s="63" t="s">
        <v>17</v>
      </c>
      <c r="D118" s="64">
        <v>0.8</v>
      </c>
      <c r="E118" s="64"/>
      <c r="F118" s="64"/>
      <c r="G118" s="64"/>
      <c r="H118" s="64"/>
      <c r="I118" s="64"/>
      <c r="J118" s="64"/>
      <c r="K118" s="64">
        <f t="shared" si="13"/>
        <v>0</v>
      </c>
    </row>
    <row r="119" spans="1:11" s="56" customFormat="1">
      <c r="A119" s="60">
        <v>113</v>
      </c>
      <c r="B119" s="69" t="s">
        <v>235</v>
      </c>
      <c r="C119" s="63" t="s">
        <v>9</v>
      </c>
      <c r="D119" s="64">
        <v>4</v>
      </c>
      <c r="E119" s="64"/>
      <c r="F119" s="64"/>
      <c r="G119" s="64"/>
      <c r="H119" s="64"/>
      <c r="I119" s="64"/>
      <c r="J119" s="64"/>
      <c r="K119" s="64">
        <f t="shared" si="13"/>
        <v>0</v>
      </c>
    </row>
    <row r="120" spans="1:11" s="56" customFormat="1">
      <c r="A120" s="60">
        <v>114</v>
      </c>
      <c r="B120" s="69" t="s">
        <v>236</v>
      </c>
      <c r="C120" s="63" t="s">
        <v>13</v>
      </c>
      <c r="D120" s="64">
        <v>80</v>
      </c>
      <c r="E120" s="64"/>
      <c r="F120" s="64"/>
      <c r="G120" s="64"/>
      <c r="H120" s="64"/>
      <c r="I120" s="64"/>
      <c r="J120" s="64"/>
      <c r="K120" s="64">
        <f t="shared" si="13"/>
        <v>0</v>
      </c>
    </row>
    <row r="121" spans="1:11" s="56" customFormat="1">
      <c r="A121" s="60">
        <v>115</v>
      </c>
      <c r="B121" s="69" t="s">
        <v>237</v>
      </c>
      <c r="C121" s="63" t="s">
        <v>9</v>
      </c>
      <c r="D121" s="64">
        <v>2</v>
      </c>
      <c r="E121" s="64"/>
      <c r="F121" s="64"/>
      <c r="G121" s="64"/>
      <c r="H121" s="64"/>
      <c r="I121" s="64"/>
      <c r="J121" s="64"/>
      <c r="K121" s="64">
        <f t="shared" si="13"/>
        <v>0</v>
      </c>
    </row>
    <row r="122" spans="1:11" s="56" customFormat="1">
      <c r="A122" s="60">
        <v>116</v>
      </c>
      <c r="B122" s="69" t="s">
        <v>238</v>
      </c>
      <c r="C122" s="63" t="s">
        <v>241</v>
      </c>
      <c r="D122" s="64">
        <v>2</v>
      </c>
      <c r="E122" s="64"/>
      <c r="F122" s="64"/>
      <c r="G122" s="64"/>
      <c r="H122" s="64"/>
      <c r="I122" s="64"/>
      <c r="J122" s="64"/>
      <c r="K122" s="64">
        <f t="shared" si="13"/>
        <v>0</v>
      </c>
    </row>
    <row r="123" spans="1:11" s="56" customFormat="1">
      <c r="A123" s="60">
        <v>117</v>
      </c>
      <c r="B123" s="69" t="s">
        <v>239</v>
      </c>
      <c r="C123" s="63" t="s">
        <v>9</v>
      </c>
      <c r="D123" s="64">
        <v>4</v>
      </c>
      <c r="E123" s="64"/>
      <c r="F123" s="64"/>
      <c r="G123" s="64"/>
      <c r="H123" s="64"/>
      <c r="I123" s="64"/>
      <c r="J123" s="64"/>
      <c r="K123" s="64">
        <f t="shared" si="13"/>
        <v>0</v>
      </c>
    </row>
    <row r="124" spans="1:11" s="56" customFormat="1">
      <c r="A124" s="60">
        <v>118</v>
      </c>
      <c r="B124" s="69" t="s">
        <v>29</v>
      </c>
      <c r="C124" s="63" t="s">
        <v>9</v>
      </c>
      <c r="D124" s="64">
        <v>4</v>
      </c>
      <c r="E124" s="64"/>
      <c r="F124" s="64"/>
      <c r="G124" s="64"/>
      <c r="H124" s="64"/>
      <c r="I124" s="64"/>
      <c r="J124" s="64"/>
      <c r="K124" s="64">
        <f t="shared" si="13"/>
        <v>0</v>
      </c>
    </row>
    <row r="125" spans="1:11" s="56" customFormat="1">
      <c r="A125" s="60">
        <v>119</v>
      </c>
      <c r="B125" s="69" t="s">
        <v>240</v>
      </c>
      <c r="C125" s="63" t="s">
        <v>25</v>
      </c>
      <c r="D125" s="64">
        <v>120</v>
      </c>
      <c r="E125" s="64"/>
      <c r="F125" s="64"/>
      <c r="G125" s="64"/>
      <c r="H125" s="64"/>
      <c r="I125" s="64"/>
      <c r="J125" s="64"/>
      <c r="K125" s="64">
        <f t="shared" si="13"/>
        <v>0</v>
      </c>
    </row>
    <row r="126" spans="1:11" s="56" customFormat="1">
      <c r="A126" s="113"/>
      <c r="B126" s="114"/>
      <c r="C126" s="115"/>
      <c r="D126" s="116"/>
      <c r="E126" s="64"/>
      <c r="F126" s="64"/>
      <c r="G126" s="64"/>
      <c r="H126" s="64"/>
      <c r="I126" s="64"/>
      <c r="J126" s="64"/>
      <c r="K126" s="64"/>
    </row>
    <row r="127" spans="1:11" ht="14.4" customHeight="1">
      <c r="A127" s="110" t="s">
        <v>191</v>
      </c>
      <c r="B127" s="107"/>
      <c r="C127" s="107"/>
      <c r="D127" s="107"/>
      <c r="E127" s="108"/>
      <c r="F127" s="111"/>
      <c r="G127" s="108"/>
      <c r="H127" s="111"/>
      <c r="I127" s="108"/>
      <c r="J127" s="111"/>
      <c r="K127" s="111">
        <f>K128+K140+K166+K232+K234</f>
        <v>0</v>
      </c>
    </row>
    <row r="128" spans="1:11">
      <c r="A128" s="60">
        <v>1</v>
      </c>
      <c r="B128" s="112" t="s">
        <v>3</v>
      </c>
      <c r="C128" s="62"/>
      <c r="D128" s="63"/>
      <c r="E128" s="72"/>
      <c r="F128" s="72"/>
      <c r="G128" s="72"/>
      <c r="H128" s="72"/>
      <c r="I128" s="72"/>
      <c r="J128" s="72"/>
      <c r="K128" s="72">
        <f>K129+K130+K132+K137</f>
        <v>0</v>
      </c>
    </row>
    <row r="129" spans="1:11" ht="14.5">
      <c r="A129" s="60">
        <v>2</v>
      </c>
      <c r="B129" s="61" t="s">
        <v>199</v>
      </c>
      <c r="C129" s="62" t="s">
        <v>200</v>
      </c>
      <c r="D129" s="63">
        <f>5.6*2.9*2.2</f>
        <v>35.728000000000002</v>
      </c>
      <c r="E129" s="63"/>
      <c r="F129" s="63"/>
      <c r="G129" s="64"/>
      <c r="H129" s="64"/>
      <c r="I129" s="64"/>
      <c r="J129" s="64"/>
      <c r="K129" s="64">
        <f>F129+H129+J129</f>
        <v>0</v>
      </c>
    </row>
    <row r="130" spans="1:11">
      <c r="A130" s="60">
        <v>3</v>
      </c>
      <c r="B130" s="65" t="s">
        <v>4</v>
      </c>
      <c r="C130" s="66"/>
      <c r="D130" s="67"/>
      <c r="E130" s="68"/>
      <c r="F130" s="68"/>
      <c r="G130" s="68"/>
      <c r="H130" s="68"/>
      <c r="I130" s="68"/>
      <c r="J130" s="68"/>
      <c r="K130" s="68">
        <f>J130+H130+F130</f>
        <v>0</v>
      </c>
    </row>
    <row r="131" spans="1:11">
      <c r="A131" s="60">
        <v>4</v>
      </c>
      <c r="B131" s="69" t="s">
        <v>5</v>
      </c>
      <c r="C131" s="62" t="s">
        <v>6</v>
      </c>
      <c r="D131" s="63">
        <v>1</v>
      </c>
      <c r="E131" s="70"/>
      <c r="F131" s="63"/>
      <c r="G131" s="64"/>
      <c r="H131" s="64"/>
      <c r="I131" s="64"/>
      <c r="J131" s="64"/>
      <c r="K131" s="64">
        <f>F131+H131+J131</f>
        <v>0</v>
      </c>
    </row>
    <row r="132" spans="1:11">
      <c r="A132" s="60">
        <v>5</v>
      </c>
      <c r="B132" s="65" t="s">
        <v>7</v>
      </c>
      <c r="C132" s="66"/>
      <c r="D132" s="67"/>
      <c r="E132" s="67"/>
      <c r="F132" s="68"/>
      <c r="G132" s="67"/>
      <c r="H132" s="68"/>
      <c r="I132" s="67"/>
      <c r="J132" s="68"/>
      <c r="K132" s="68">
        <f>SUM(K133:K136)</f>
        <v>0</v>
      </c>
    </row>
    <row r="133" spans="1:11">
      <c r="A133" s="60">
        <v>6</v>
      </c>
      <c r="B133" s="69" t="s">
        <v>8</v>
      </c>
      <c r="C133" s="62" t="s">
        <v>9</v>
      </c>
      <c r="D133" s="63">
        <v>22</v>
      </c>
      <c r="E133" s="63"/>
      <c r="F133" s="63"/>
      <c r="G133" s="64"/>
      <c r="H133" s="64"/>
      <c r="I133" s="64"/>
      <c r="J133" s="64"/>
      <c r="K133" s="64">
        <f t="shared" ref="K133:K135" si="14">F133+H133+J133</f>
        <v>0</v>
      </c>
    </row>
    <row r="134" spans="1:11" ht="14.5">
      <c r="A134" s="60">
        <v>7</v>
      </c>
      <c r="B134" s="69" t="s">
        <v>10</v>
      </c>
      <c r="C134" s="62" t="s">
        <v>200</v>
      </c>
      <c r="D134" s="63">
        <v>0.3</v>
      </c>
      <c r="E134" s="63"/>
      <c r="F134" s="63"/>
      <c r="G134" s="64"/>
      <c r="H134" s="64"/>
      <c r="I134" s="64"/>
      <c r="J134" s="64"/>
      <c r="K134" s="64">
        <f t="shared" si="14"/>
        <v>0</v>
      </c>
    </row>
    <row r="135" spans="1:11" ht="14.5">
      <c r="A135" s="60">
        <v>8</v>
      </c>
      <c r="B135" s="69" t="s">
        <v>11</v>
      </c>
      <c r="C135" s="62" t="s">
        <v>200</v>
      </c>
      <c r="D135" s="63">
        <v>0.3</v>
      </c>
      <c r="E135" s="64"/>
      <c r="F135" s="64"/>
      <c r="G135" s="64"/>
      <c r="H135" s="64"/>
      <c r="I135" s="64"/>
      <c r="J135" s="64"/>
      <c r="K135" s="64">
        <f t="shared" si="14"/>
        <v>0</v>
      </c>
    </row>
    <row r="136" spans="1:11">
      <c r="A136" s="60">
        <v>9</v>
      </c>
      <c r="B136" s="69" t="s">
        <v>12</v>
      </c>
      <c r="C136" s="62" t="s">
        <v>13</v>
      </c>
      <c r="D136" s="63">
        <v>5</v>
      </c>
      <c r="E136" s="63"/>
      <c r="F136" s="63"/>
      <c r="G136" s="64"/>
      <c r="H136" s="64"/>
      <c r="I136" s="64"/>
      <c r="J136" s="64"/>
      <c r="K136" s="64">
        <f>F136+H136+J136</f>
        <v>0</v>
      </c>
    </row>
    <row r="137" spans="1:11">
      <c r="A137" s="60">
        <v>10</v>
      </c>
      <c r="B137" s="65" t="s">
        <v>14</v>
      </c>
      <c r="C137" s="66"/>
      <c r="D137" s="67"/>
      <c r="E137" s="67"/>
      <c r="F137" s="68"/>
      <c r="G137" s="67"/>
      <c r="H137" s="68"/>
      <c r="I137" s="67"/>
      <c r="J137" s="68"/>
      <c r="K137" s="68">
        <f>SUM(K138:K139)</f>
        <v>0</v>
      </c>
    </row>
    <row r="138" spans="1:11">
      <c r="A138" s="60">
        <v>11</v>
      </c>
      <c r="B138" s="69" t="s">
        <v>15</v>
      </c>
      <c r="C138" s="62" t="s">
        <v>13</v>
      </c>
      <c r="D138" s="63">
        <v>150</v>
      </c>
      <c r="E138" s="63"/>
      <c r="F138" s="63"/>
      <c r="G138" s="64"/>
      <c r="H138" s="64"/>
      <c r="I138" s="64"/>
      <c r="J138" s="64"/>
      <c r="K138" s="64">
        <f>F138+H138+J138</f>
        <v>0</v>
      </c>
    </row>
    <row r="139" spans="1:11" ht="14.5">
      <c r="A139" s="60">
        <v>12</v>
      </c>
      <c r="B139" s="61" t="s">
        <v>201</v>
      </c>
      <c r="C139" s="71" t="s">
        <v>202</v>
      </c>
      <c r="D139" s="72">
        <f>12.6</f>
        <v>12.6</v>
      </c>
      <c r="E139" s="63"/>
      <c r="F139" s="63"/>
      <c r="G139" s="64"/>
      <c r="H139" s="64"/>
      <c r="I139" s="64"/>
      <c r="J139" s="64"/>
      <c r="K139" s="64">
        <f>F139+H139+J139</f>
        <v>0</v>
      </c>
    </row>
    <row r="140" spans="1:11">
      <c r="A140" s="60">
        <v>13</v>
      </c>
      <c r="B140" s="61" t="s">
        <v>19</v>
      </c>
      <c r="C140" s="62"/>
      <c r="D140" s="63"/>
      <c r="E140" s="63"/>
      <c r="F140" s="72"/>
      <c r="G140" s="63"/>
      <c r="H140" s="72"/>
      <c r="I140" s="63"/>
      <c r="J140" s="72"/>
      <c r="K140" s="72">
        <f>K141+K142+K144+K151+K160+K161</f>
        <v>0</v>
      </c>
    </row>
    <row r="141" spans="1:11" ht="14.5">
      <c r="A141" s="60">
        <v>14</v>
      </c>
      <c r="B141" s="73" t="s">
        <v>199</v>
      </c>
      <c r="C141" s="71" t="s">
        <v>202</v>
      </c>
      <c r="D141" s="72">
        <v>18</v>
      </c>
      <c r="E141" s="63"/>
      <c r="F141" s="63"/>
      <c r="G141" s="64"/>
      <c r="H141" s="64"/>
      <c r="I141" s="64"/>
      <c r="J141" s="64"/>
      <c r="K141" s="64">
        <f>F141+H141+J141</f>
        <v>0</v>
      </c>
    </row>
    <row r="142" spans="1:11">
      <c r="A142" s="60">
        <v>15</v>
      </c>
      <c r="B142" s="65" t="s">
        <v>4</v>
      </c>
      <c r="C142" s="66"/>
      <c r="D142" s="67"/>
      <c r="E142" s="68"/>
      <c r="F142" s="68"/>
      <c r="G142" s="68"/>
      <c r="H142" s="68"/>
      <c r="I142" s="68"/>
      <c r="J142" s="68"/>
      <c r="K142" s="68">
        <f>J142+H142+F142</f>
        <v>0</v>
      </c>
    </row>
    <row r="143" spans="1:11">
      <c r="A143" s="60">
        <v>16</v>
      </c>
      <c r="B143" s="69" t="s">
        <v>5</v>
      </c>
      <c r="C143" s="62" t="s">
        <v>6</v>
      </c>
      <c r="D143" s="63">
        <v>1.4219999999999999</v>
      </c>
      <c r="E143" s="70"/>
      <c r="F143" s="63"/>
      <c r="G143" s="64"/>
      <c r="H143" s="64"/>
      <c r="I143" s="64"/>
      <c r="J143" s="64"/>
      <c r="K143" s="64">
        <f>F143+H143+J143</f>
        <v>0</v>
      </c>
    </row>
    <row r="144" spans="1:11">
      <c r="A144" s="60">
        <v>17</v>
      </c>
      <c r="B144" s="65" t="s">
        <v>7</v>
      </c>
      <c r="C144" s="66"/>
      <c r="D144" s="67"/>
      <c r="E144" s="67"/>
      <c r="F144" s="68"/>
      <c r="G144" s="67"/>
      <c r="H144" s="68"/>
      <c r="I144" s="67"/>
      <c r="J144" s="68"/>
      <c r="K144" s="68">
        <f>SUM(K145:K150)</f>
        <v>0</v>
      </c>
    </row>
    <row r="145" spans="1:11">
      <c r="A145" s="60">
        <v>18</v>
      </c>
      <c r="B145" s="69" t="s">
        <v>8</v>
      </c>
      <c r="C145" s="62" t="s">
        <v>9</v>
      </c>
      <c r="D145" s="63">
        <v>14</v>
      </c>
      <c r="E145" s="63"/>
      <c r="F145" s="63"/>
      <c r="G145" s="64"/>
      <c r="H145" s="64"/>
      <c r="I145" s="64"/>
      <c r="J145" s="64"/>
      <c r="K145" s="64">
        <f>F145+H145+J145</f>
        <v>0</v>
      </c>
    </row>
    <row r="146" spans="1:11" ht="14.5">
      <c r="A146" s="60">
        <v>19</v>
      </c>
      <c r="B146" s="69" t="s">
        <v>10</v>
      </c>
      <c r="C146" s="62" t="s">
        <v>200</v>
      </c>
      <c r="D146" s="63">
        <v>0.3</v>
      </c>
      <c r="E146" s="63"/>
      <c r="F146" s="63"/>
      <c r="G146" s="64"/>
      <c r="H146" s="64"/>
      <c r="I146" s="64"/>
      <c r="J146" s="64"/>
      <c r="K146" s="64">
        <f t="shared" ref="K146:K150" si="15">F146+H146+J146</f>
        <v>0</v>
      </c>
    </row>
    <row r="147" spans="1:11" ht="14.5">
      <c r="A147" s="60">
        <v>20</v>
      </c>
      <c r="B147" s="69" t="s">
        <v>11</v>
      </c>
      <c r="C147" s="62" t="s">
        <v>200</v>
      </c>
      <c r="D147" s="63">
        <v>0.3</v>
      </c>
      <c r="E147" s="64"/>
      <c r="F147" s="64"/>
      <c r="G147" s="64"/>
      <c r="H147" s="64"/>
      <c r="I147" s="64"/>
      <c r="J147" s="64"/>
      <c r="K147" s="64">
        <f t="shared" si="15"/>
        <v>0</v>
      </c>
    </row>
    <row r="148" spans="1:11">
      <c r="A148" s="60">
        <v>21</v>
      </c>
      <c r="B148" s="69" t="s">
        <v>12</v>
      </c>
      <c r="C148" s="62" t="s">
        <v>13</v>
      </c>
      <c r="D148" s="63">
        <v>5</v>
      </c>
      <c r="E148" s="63"/>
      <c r="F148" s="63"/>
      <c r="G148" s="64"/>
      <c r="H148" s="64"/>
      <c r="I148" s="64"/>
      <c r="J148" s="64"/>
      <c r="K148" s="64">
        <f t="shared" si="15"/>
        <v>0</v>
      </c>
    </row>
    <row r="149" spans="1:11">
      <c r="A149" s="60">
        <v>22</v>
      </c>
      <c r="B149" s="69" t="s">
        <v>20</v>
      </c>
      <c r="C149" s="62" t="s">
        <v>6</v>
      </c>
      <c r="D149" s="63">
        <v>0.11</v>
      </c>
      <c r="E149" s="63"/>
      <c r="F149" s="63"/>
      <c r="G149" s="64"/>
      <c r="H149" s="64"/>
      <c r="I149" s="64"/>
      <c r="J149" s="64"/>
      <c r="K149" s="64">
        <f t="shared" si="15"/>
        <v>0</v>
      </c>
    </row>
    <row r="150" spans="1:11">
      <c r="A150" s="60">
        <v>23</v>
      </c>
      <c r="B150" s="69" t="s">
        <v>21</v>
      </c>
      <c r="C150" s="62" t="s">
        <v>13</v>
      </c>
      <c r="D150" s="63">
        <v>10</v>
      </c>
      <c r="E150" s="63"/>
      <c r="F150" s="63"/>
      <c r="G150" s="64"/>
      <c r="H150" s="64"/>
      <c r="I150" s="64"/>
      <c r="J150" s="64"/>
      <c r="K150" s="64">
        <f t="shared" si="15"/>
        <v>0</v>
      </c>
    </row>
    <row r="151" spans="1:11">
      <c r="A151" s="60">
        <v>24</v>
      </c>
      <c r="B151" s="65" t="s">
        <v>14</v>
      </c>
      <c r="C151" s="66"/>
      <c r="D151" s="67"/>
      <c r="E151" s="67"/>
      <c r="F151" s="68"/>
      <c r="G151" s="67"/>
      <c r="H151" s="68"/>
      <c r="I151" s="67"/>
      <c r="J151" s="68"/>
      <c r="K151" s="68">
        <f>SUM(K152:K159)</f>
        <v>0</v>
      </c>
    </row>
    <row r="152" spans="1:11">
      <c r="A152" s="60">
        <v>25</v>
      </c>
      <c r="B152" s="106" t="s">
        <v>22</v>
      </c>
      <c r="C152" s="62" t="s">
        <v>17</v>
      </c>
      <c r="D152" s="63">
        <v>1.1000000000000001</v>
      </c>
      <c r="E152" s="63"/>
      <c r="F152" s="63"/>
      <c r="G152" s="64"/>
      <c r="H152" s="64"/>
      <c r="I152" s="64"/>
      <c r="J152" s="64"/>
      <c r="K152" s="64">
        <f t="shared" ref="K152:K159" si="16">F152+H152+J152</f>
        <v>0</v>
      </c>
    </row>
    <row r="153" spans="1:11">
      <c r="A153" s="60">
        <v>26</v>
      </c>
      <c r="B153" s="106" t="s">
        <v>23</v>
      </c>
      <c r="C153" s="62" t="s">
        <v>9</v>
      </c>
      <c r="D153" s="63">
        <v>3</v>
      </c>
      <c r="E153" s="63"/>
      <c r="F153" s="63"/>
      <c r="G153" s="64"/>
      <c r="H153" s="64"/>
      <c r="I153" s="64"/>
      <c r="J153" s="64"/>
      <c r="K153" s="64">
        <f t="shared" si="16"/>
        <v>0</v>
      </c>
    </row>
    <row r="154" spans="1:11">
      <c r="A154" s="60">
        <v>27</v>
      </c>
      <c r="B154" s="106" t="s">
        <v>24</v>
      </c>
      <c r="C154" s="62" t="s">
        <v>25</v>
      </c>
      <c r="D154" s="63">
        <v>11</v>
      </c>
      <c r="E154" s="63"/>
      <c r="F154" s="63"/>
      <c r="G154" s="64"/>
      <c r="H154" s="64"/>
      <c r="I154" s="64"/>
      <c r="J154" s="64"/>
      <c r="K154" s="64">
        <f t="shared" si="16"/>
        <v>0</v>
      </c>
    </row>
    <row r="155" spans="1:11">
      <c r="A155" s="60">
        <v>28</v>
      </c>
      <c r="B155" s="106" t="s">
        <v>26</v>
      </c>
      <c r="C155" s="62" t="s">
        <v>9</v>
      </c>
      <c r="D155" s="63">
        <v>8</v>
      </c>
      <c r="E155" s="63"/>
      <c r="F155" s="63"/>
      <c r="G155" s="64"/>
      <c r="H155" s="64"/>
      <c r="I155" s="64"/>
      <c r="J155" s="64"/>
      <c r="K155" s="64">
        <f t="shared" si="16"/>
        <v>0</v>
      </c>
    </row>
    <row r="156" spans="1:11">
      <c r="A156" s="60">
        <v>29</v>
      </c>
      <c r="B156" s="106" t="s">
        <v>27</v>
      </c>
      <c r="C156" s="62" t="s">
        <v>9</v>
      </c>
      <c r="D156" s="63">
        <v>8</v>
      </c>
      <c r="E156" s="64"/>
      <c r="F156" s="63"/>
      <c r="G156" s="64"/>
      <c r="H156" s="64"/>
      <c r="I156" s="64"/>
      <c r="J156" s="64"/>
      <c r="K156" s="64">
        <f t="shared" si="16"/>
        <v>0</v>
      </c>
    </row>
    <row r="157" spans="1:11">
      <c r="A157" s="60">
        <v>30</v>
      </c>
      <c r="B157" s="106" t="s">
        <v>28</v>
      </c>
      <c r="C157" s="62" t="s">
        <v>9</v>
      </c>
      <c r="D157" s="63">
        <v>8</v>
      </c>
      <c r="E157" s="63"/>
      <c r="F157" s="63"/>
      <c r="G157" s="64"/>
      <c r="H157" s="64"/>
      <c r="I157" s="64"/>
      <c r="J157" s="64"/>
      <c r="K157" s="64">
        <f t="shared" si="16"/>
        <v>0</v>
      </c>
    </row>
    <row r="158" spans="1:11">
      <c r="A158" s="60">
        <v>31</v>
      </c>
      <c r="B158" s="106" t="s">
        <v>29</v>
      </c>
      <c r="C158" s="62" t="s">
        <v>9</v>
      </c>
      <c r="D158" s="63">
        <v>1</v>
      </c>
      <c r="E158" s="63"/>
      <c r="F158" s="63"/>
      <c r="G158" s="64"/>
      <c r="H158" s="64"/>
      <c r="I158" s="64"/>
      <c r="J158" s="64"/>
      <c r="K158" s="64">
        <f t="shared" si="16"/>
        <v>0</v>
      </c>
    </row>
    <row r="159" spans="1:11">
      <c r="A159" s="60">
        <v>32</v>
      </c>
      <c r="B159" s="106" t="s">
        <v>30</v>
      </c>
      <c r="C159" s="62" t="s">
        <v>9</v>
      </c>
      <c r="D159" s="63">
        <v>3</v>
      </c>
      <c r="E159" s="63"/>
      <c r="F159" s="63"/>
      <c r="G159" s="64"/>
      <c r="H159" s="64"/>
      <c r="I159" s="64"/>
      <c r="J159" s="64"/>
      <c r="K159" s="64">
        <f t="shared" si="16"/>
        <v>0</v>
      </c>
    </row>
    <row r="160" spans="1:11" ht="14.5">
      <c r="A160" s="60">
        <v>33</v>
      </c>
      <c r="B160" s="65" t="s">
        <v>201</v>
      </c>
      <c r="C160" s="66" t="s">
        <v>202</v>
      </c>
      <c r="D160" s="67">
        <v>7.2</v>
      </c>
      <c r="E160" s="67"/>
      <c r="F160" s="68"/>
      <c r="G160" s="67"/>
      <c r="H160" s="68"/>
      <c r="I160" s="67"/>
      <c r="J160" s="68"/>
      <c r="K160" s="68">
        <f>F160+H160+J160</f>
        <v>0</v>
      </c>
    </row>
    <row r="161" spans="1:11">
      <c r="A161" s="60">
        <v>34</v>
      </c>
      <c r="B161" s="65" t="s">
        <v>31</v>
      </c>
      <c r="C161" s="66"/>
      <c r="D161" s="67"/>
      <c r="E161" s="67"/>
      <c r="F161" s="68"/>
      <c r="G161" s="67"/>
      <c r="H161" s="68"/>
      <c r="I161" s="67"/>
      <c r="J161" s="68"/>
      <c r="K161" s="68">
        <f>SUM(K162:K165)</f>
        <v>0</v>
      </c>
    </row>
    <row r="162" spans="1:11" ht="14.5">
      <c r="A162" s="60">
        <v>35</v>
      </c>
      <c r="B162" s="69" t="s">
        <v>203</v>
      </c>
      <c r="C162" s="62" t="s">
        <v>200</v>
      </c>
      <c r="D162" s="63">
        <v>0.15360000000000001</v>
      </c>
      <c r="E162" s="63"/>
      <c r="F162" s="63"/>
      <c r="G162" s="64"/>
      <c r="H162" s="64"/>
      <c r="I162" s="64"/>
      <c r="J162" s="64"/>
      <c r="K162" s="64">
        <f t="shared" ref="K162:K165" si="17">F162+H162+J162</f>
        <v>0</v>
      </c>
    </row>
    <row r="163" spans="1:11" ht="14.5">
      <c r="A163" s="60">
        <v>36</v>
      </c>
      <c r="B163" s="69" t="s">
        <v>32</v>
      </c>
      <c r="C163" s="62" t="s">
        <v>200</v>
      </c>
      <c r="D163" s="63">
        <v>0.27</v>
      </c>
      <c r="E163" s="63"/>
      <c r="F163" s="63"/>
      <c r="G163" s="64"/>
      <c r="H163" s="64"/>
      <c r="I163" s="64"/>
      <c r="J163" s="64"/>
      <c r="K163" s="64">
        <f t="shared" si="17"/>
        <v>0</v>
      </c>
    </row>
    <row r="164" spans="1:11">
      <c r="A164" s="60">
        <v>37</v>
      </c>
      <c r="B164" s="69" t="s">
        <v>33</v>
      </c>
      <c r="C164" s="62" t="s">
        <v>17</v>
      </c>
      <c r="D164" s="63">
        <v>0.06</v>
      </c>
      <c r="E164" s="63"/>
      <c r="F164" s="63"/>
      <c r="G164" s="64"/>
      <c r="H164" s="64"/>
      <c r="I164" s="64"/>
      <c r="J164" s="64"/>
      <c r="K164" s="64">
        <f t="shared" si="17"/>
        <v>0</v>
      </c>
    </row>
    <row r="165" spans="1:11">
      <c r="A165" s="60">
        <v>38</v>
      </c>
      <c r="B165" s="69" t="s">
        <v>12</v>
      </c>
      <c r="C165" s="62" t="s">
        <v>13</v>
      </c>
      <c r="D165" s="63">
        <v>4</v>
      </c>
      <c r="E165" s="63"/>
      <c r="F165" s="63"/>
      <c r="G165" s="64"/>
      <c r="H165" s="64"/>
      <c r="I165" s="64"/>
      <c r="J165" s="64"/>
      <c r="K165" s="64">
        <f t="shared" si="17"/>
        <v>0</v>
      </c>
    </row>
    <row r="166" spans="1:11">
      <c r="A166" s="60">
        <v>39</v>
      </c>
      <c r="B166" s="61" t="s">
        <v>34</v>
      </c>
      <c r="C166" s="62"/>
      <c r="D166" s="63"/>
      <c r="E166" s="63"/>
      <c r="F166" s="72"/>
      <c r="G166" s="63"/>
      <c r="H166" s="72"/>
      <c r="I166" s="63"/>
      <c r="J166" s="72"/>
      <c r="K166" s="72">
        <f>K167+K168+K169+K175+K176+K178+K181+K187+K194+K197+K200+K203+K206+K211+K214+K222</f>
        <v>0</v>
      </c>
    </row>
    <row r="167" spans="1:11" s="56" customFormat="1" ht="14.5">
      <c r="A167" s="60">
        <v>40</v>
      </c>
      <c r="B167" s="77" t="s">
        <v>199</v>
      </c>
      <c r="C167" s="71" t="s">
        <v>204</v>
      </c>
      <c r="D167" s="72">
        <v>2.3199999999999998</v>
      </c>
      <c r="E167" s="72"/>
      <c r="F167" s="72"/>
      <c r="G167" s="74"/>
      <c r="H167" s="74"/>
      <c r="I167" s="74"/>
      <c r="J167" s="74"/>
      <c r="K167" s="74">
        <f t="shared" ref="K167:K168" si="18">F167+H167+J167</f>
        <v>0</v>
      </c>
    </row>
    <row r="168" spans="1:11" s="56" customFormat="1" ht="14.5">
      <c r="A168" s="60">
        <v>41</v>
      </c>
      <c r="B168" s="78" t="s">
        <v>35</v>
      </c>
      <c r="C168" s="71" t="s">
        <v>204</v>
      </c>
      <c r="D168" s="72">
        <v>3.2479999999999998</v>
      </c>
      <c r="E168" s="72"/>
      <c r="F168" s="72"/>
      <c r="G168" s="74"/>
      <c r="H168" s="74"/>
      <c r="I168" s="74"/>
      <c r="J168" s="74"/>
      <c r="K168" s="74">
        <f t="shared" si="18"/>
        <v>0</v>
      </c>
    </row>
    <row r="169" spans="1:11" s="56" customFormat="1" ht="14.5">
      <c r="A169" s="60">
        <v>42</v>
      </c>
      <c r="B169" s="82" t="s">
        <v>7</v>
      </c>
      <c r="C169" s="89" t="s">
        <v>206</v>
      </c>
      <c r="D169" s="68">
        <v>20.16</v>
      </c>
      <c r="E169" s="68"/>
      <c r="F169" s="68"/>
      <c r="G169" s="68"/>
      <c r="H169" s="68"/>
      <c r="I169" s="68"/>
      <c r="J169" s="68"/>
      <c r="K169" s="68">
        <f>K170+K171+K172+K173+K174</f>
        <v>0</v>
      </c>
    </row>
    <row r="170" spans="1:11" s="56" customFormat="1" ht="14.5">
      <c r="A170" s="60">
        <v>43</v>
      </c>
      <c r="B170" s="79" t="s">
        <v>32</v>
      </c>
      <c r="C170" s="62" t="s">
        <v>207</v>
      </c>
      <c r="D170" s="63">
        <v>0.48719999999999991</v>
      </c>
      <c r="E170" s="63"/>
      <c r="F170" s="63"/>
      <c r="G170" s="74"/>
      <c r="H170" s="74"/>
      <c r="I170" s="64"/>
      <c r="J170" s="64"/>
      <c r="K170" s="64">
        <f t="shared" ref="K170:K172" si="19">F170+H170+J170</f>
        <v>0</v>
      </c>
    </row>
    <row r="171" spans="1:11" s="56" customFormat="1" ht="14.5">
      <c r="A171" s="60">
        <v>44</v>
      </c>
      <c r="B171" s="69" t="s">
        <v>10</v>
      </c>
      <c r="C171" s="62" t="s">
        <v>207</v>
      </c>
      <c r="D171" s="63">
        <v>7.9189333333333348E-2</v>
      </c>
      <c r="E171" s="63"/>
      <c r="F171" s="63"/>
      <c r="G171" s="74"/>
      <c r="H171" s="74"/>
      <c r="I171" s="64"/>
      <c r="J171" s="64"/>
      <c r="K171" s="64">
        <f t="shared" si="19"/>
        <v>0</v>
      </c>
    </row>
    <row r="172" spans="1:11" s="56" customFormat="1">
      <c r="A172" s="60">
        <v>45</v>
      </c>
      <c r="B172" s="69" t="s">
        <v>12</v>
      </c>
      <c r="C172" s="62" t="s">
        <v>13</v>
      </c>
      <c r="D172" s="63">
        <v>1.6239999999999999</v>
      </c>
      <c r="E172" s="63"/>
      <c r="F172" s="63"/>
      <c r="G172" s="74"/>
      <c r="H172" s="74"/>
      <c r="I172" s="64"/>
      <c r="J172" s="64"/>
      <c r="K172" s="64">
        <f t="shared" si="19"/>
        <v>0</v>
      </c>
    </row>
    <row r="173" spans="1:11" s="56" customFormat="1">
      <c r="A173" s="60">
        <v>46</v>
      </c>
      <c r="B173" s="69" t="s">
        <v>36</v>
      </c>
      <c r="C173" s="62" t="s">
        <v>17</v>
      </c>
      <c r="D173" s="63">
        <v>0.748</v>
      </c>
      <c r="E173" s="70"/>
      <c r="F173" s="63"/>
      <c r="G173" s="64"/>
      <c r="H173" s="64"/>
      <c r="I173" s="64"/>
      <c r="J173" s="64"/>
      <c r="K173" s="64">
        <f>F173+H173+J173</f>
        <v>0</v>
      </c>
    </row>
    <row r="174" spans="1:11" s="56" customFormat="1">
      <c r="A174" s="60">
        <v>47</v>
      </c>
      <c r="B174" s="75" t="s">
        <v>21</v>
      </c>
      <c r="C174" s="62" t="s">
        <v>13</v>
      </c>
      <c r="D174" s="63">
        <v>10</v>
      </c>
      <c r="E174" s="63"/>
      <c r="F174" s="64"/>
      <c r="G174" s="74"/>
      <c r="H174" s="74"/>
      <c r="I174" s="64"/>
      <c r="J174" s="64"/>
      <c r="K174" s="64">
        <f>F174+H174+J174</f>
        <v>0</v>
      </c>
    </row>
    <row r="175" spans="1:11" s="56" customFormat="1" ht="14.5">
      <c r="A175" s="60">
        <v>48</v>
      </c>
      <c r="B175" s="82" t="s">
        <v>205</v>
      </c>
      <c r="C175" s="89" t="s">
        <v>204</v>
      </c>
      <c r="D175" s="68">
        <v>4.9980000000000002</v>
      </c>
      <c r="E175" s="68"/>
      <c r="F175" s="68"/>
      <c r="G175" s="68"/>
      <c r="H175" s="68"/>
      <c r="I175" s="68"/>
      <c r="J175" s="68"/>
      <c r="K175" s="68">
        <f>F175+H175+J175</f>
        <v>0</v>
      </c>
    </row>
    <row r="176" spans="1:11" s="56" customFormat="1" ht="14.5">
      <c r="A176" s="60">
        <v>49</v>
      </c>
      <c r="B176" s="82" t="s">
        <v>37</v>
      </c>
      <c r="C176" s="89" t="s">
        <v>204</v>
      </c>
      <c r="D176" s="68">
        <v>7.6559999999999988</v>
      </c>
      <c r="E176" s="68"/>
      <c r="F176" s="68"/>
      <c r="G176" s="68"/>
      <c r="H176" s="68"/>
      <c r="I176" s="68"/>
      <c r="J176" s="68"/>
      <c r="K176" s="68">
        <f>K177</f>
        <v>0</v>
      </c>
    </row>
    <row r="177" spans="1:11" s="56" customFormat="1">
      <c r="A177" s="60">
        <v>50</v>
      </c>
      <c r="B177" s="79" t="s">
        <v>38</v>
      </c>
      <c r="C177" s="62" t="s">
        <v>9</v>
      </c>
      <c r="D177" s="63">
        <v>505.29599999999994</v>
      </c>
      <c r="E177" s="64"/>
      <c r="F177" s="64"/>
      <c r="G177" s="64"/>
      <c r="H177" s="64"/>
      <c r="I177" s="64"/>
      <c r="J177" s="64"/>
      <c r="K177" s="64">
        <f>F177+H177+J177</f>
        <v>0</v>
      </c>
    </row>
    <row r="178" spans="1:11" s="56" customFormat="1" ht="14.5">
      <c r="A178" s="60">
        <v>51</v>
      </c>
      <c r="B178" s="82" t="s">
        <v>40</v>
      </c>
      <c r="C178" s="89" t="s">
        <v>204</v>
      </c>
      <c r="D178" s="68">
        <f>D176*0.13</f>
        <v>0.99527999999999983</v>
      </c>
      <c r="E178" s="68"/>
      <c r="F178" s="68"/>
      <c r="G178" s="68"/>
      <c r="H178" s="68"/>
      <c r="I178" s="68"/>
      <c r="J178" s="68"/>
      <c r="K178" s="68">
        <f>K179+K180</f>
        <v>0</v>
      </c>
    </row>
    <row r="179" spans="1:11" s="56" customFormat="1" ht="14.5">
      <c r="A179" s="60">
        <v>52</v>
      </c>
      <c r="B179" s="79" t="s">
        <v>18</v>
      </c>
      <c r="C179" s="62" t="s">
        <v>207</v>
      </c>
      <c r="D179" s="63">
        <v>1.3933919999999997</v>
      </c>
      <c r="E179" s="64"/>
      <c r="F179" s="63"/>
      <c r="G179" s="74"/>
      <c r="H179" s="74"/>
      <c r="I179" s="64"/>
      <c r="J179" s="64"/>
      <c r="K179" s="64">
        <f>F179+H179+J179</f>
        <v>0</v>
      </c>
    </row>
    <row r="180" spans="1:11" s="56" customFormat="1">
      <c r="A180" s="60">
        <v>53</v>
      </c>
      <c r="B180" s="79" t="s">
        <v>41</v>
      </c>
      <c r="C180" s="62" t="s">
        <v>17</v>
      </c>
      <c r="D180" s="63">
        <v>0.33839519999999995</v>
      </c>
      <c r="E180" s="64"/>
      <c r="F180" s="63"/>
      <c r="G180" s="74"/>
      <c r="H180" s="74"/>
      <c r="I180" s="64"/>
      <c r="J180" s="64"/>
      <c r="K180" s="64">
        <f>F180+H180+J180</f>
        <v>0</v>
      </c>
    </row>
    <row r="181" spans="1:11" s="56" customFormat="1" ht="14.5">
      <c r="A181" s="60">
        <v>54</v>
      </c>
      <c r="B181" s="82" t="s">
        <v>42</v>
      </c>
      <c r="C181" s="89" t="s">
        <v>204</v>
      </c>
      <c r="D181" s="68">
        <f>3.6*5*0.2*0.2</f>
        <v>0.72000000000000008</v>
      </c>
      <c r="E181" s="68"/>
      <c r="F181" s="68"/>
      <c r="G181" s="68"/>
      <c r="H181" s="68"/>
      <c r="I181" s="68"/>
      <c r="J181" s="68"/>
      <c r="K181" s="68">
        <f>SUM(K182:K186)</f>
        <v>0</v>
      </c>
    </row>
    <row r="182" spans="1:11" s="56" customFormat="1">
      <c r="A182" s="60">
        <v>55</v>
      </c>
      <c r="B182" s="76" t="s">
        <v>43</v>
      </c>
      <c r="C182" s="62" t="s">
        <v>17</v>
      </c>
      <c r="D182" s="63">
        <v>0.11968000000000001</v>
      </c>
      <c r="E182" s="63"/>
      <c r="F182" s="63"/>
      <c r="G182" s="64"/>
      <c r="H182" s="64"/>
      <c r="I182" s="64"/>
      <c r="J182" s="64"/>
      <c r="K182" s="64">
        <f>F182+H182+J182</f>
        <v>0</v>
      </c>
    </row>
    <row r="183" spans="1:11" s="56" customFormat="1">
      <c r="A183" s="60">
        <v>56</v>
      </c>
      <c r="B183" s="83" t="s">
        <v>256</v>
      </c>
      <c r="C183" s="62" t="s">
        <v>17</v>
      </c>
      <c r="D183" s="63">
        <v>4.4659999999999993</v>
      </c>
      <c r="E183" s="64"/>
      <c r="F183" s="64"/>
      <c r="G183" s="64"/>
      <c r="H183" s="64"/>
      <c r="I183" s="64"/>
      <c r="J183" s="64"/>
      <c r="K183" s="64">
        <f t="shared" ref="K183:K201" si="20">F183+H183+J183</f>
        <v>0</v>
      </c>
    </row>
    <row r="184" spans="1:11" s="56" customFormat="1" ht="14.5">
      <c r="A184" s="60">
        <v>57</v>
      </c>
      <c r="B184" s="83" t="s">
        <v>205</v>
      </c>
      <c r="C184" s="62" t="s">
        <v>204</v>
      </c>
      <c r="D184" s="63">
        <v>0.57120000000000004</v>
      </c>
      <c r="E184" s="64"/>
      <c r="F184" s="64"/>
      <c r="G184" s="64"/>
      <c r="H184" s="64"/>
      <c r="I184" s="64"/>
      <c r="J184" s="64"/>
      <c r="K184" s="64">
        <f t="shared" si="20"/>
        <v>0</v>
      </c>
    </row>
    <row r="185" spans="1:11" s="56" customFormat="1" ht="14.5">
      <c r="A185" s="60">
        <v>58</v>
      </c>
      <c r="B185" s="79" t="s">
        <v>257</v>
      </c>
      <c r="C185" s="62" t="s">
        <v>207</v>
      </c>
      <c r="D185" s="63">
        <v>0.15312000000000001</v>
      </c>
      <c r="E185" s="64"/>
      <c r="F185" s="64"/>
      <c r="G185" s="64"/>
      <c r="H185" s="64"/>
      <c r="I185" s="64"/>
      <c r="J185" s="64"/>
      <c r="K185" s="64">
        <f t="shared" si="20"/>
        <v>0</v>
      </c>
    </row>
    <row r="186" spans="1:11" s="56" customFormat="1">
      <c r="A186" s="60">
        <v>59</v>
      </c>
      <c r="B186" s="69" t="s">
        <v>12</v>
      </c>
      <c r="C186" s="62" t="s">
        <v>13</v>
      </c>
      <c r="D186" s="63">
        <v>0.5</v>
      </c>
      <c r="E186" s="63"/>
      <c r="F186" s="63"/>
      <c r="G186" s="64"/>
      <c r="H186" s="64"/>
      <c r="I186" s="64"/>
      <c r="J186" s="64"/>
      <c r="K186" s="64">
        <f t="shared" si="20"/>
        <v>0</v>
      </c>
    </row>
    <row r="187" spans="1:11" s="56" customFormat="1" ht="14.5">
      <c r="A187" s="60">
        <v>60</v>
      </c>
      <c r="B187" s="82" t="s">
        <v>44</v>
      </c>
      <c r="C187" s="89" t="s">
        <v>206</v>
      </c>
      <c r="D187" s="68">
        <v>10.920000000000002</v>
      </c>
      <c r="E187" s="68"/>
      <c r="F187" s="68"/>
      <c r="G187" s="68"/>
      <c r="H187" s="68"/>
      <c r="I187" s="68"/>
      <c r="J187" s="68"/>
      <c r="K187" s="68">
        <f t="shared" si="20"/>
        <v>0</v>
      </c>
    </row>
    <row r="188" spans="1:11" s="56" customFormat="1" ht="14.5">
      <c r="A188" s="60">
        <v>61</v>
      </c>
      <c r="B188" s="69" t="s">
        <v>10</v>
      </c>
      <c r="C188" s="62" t="s">
        <v>207</v>
      </c>
      <c r="D188" s="63">
        <v>0.9</v>
      </c>
      <c r="E188" s="63"/>
      <c r="F188" s="63"/>
      <c r="G188" s="74"/>
      <c r="H188" s="64"/>
      <c r="I188" s="64"/>
      <c r="J188" s="64"/>
      <c r="K188" s="64">
        <f t="shared" si="20"/>
        <v>0</v>
      </c>
    </row>
    <row r="189" spans="1:11" s="56" customFormat="1" ht="14.5">
      <c r="A189" s="60">
        <v>62</v>
      </c>
      <c r="B189" s="79" t="s">
        <v>32</v>
      </c>
      <c r="C189" s="62" t="s">
        <v>207</v>
      </c>
      <c r="D189" s="63">
        <v>0.79374000000000011</v>
      </c>
      <c r="E189" s="63"/>
      <c r="F189" s="63"/>
      <c r="G189" s="74"/>
      <c r="H189" s="64"/>
      <c r="I189" s="64"/>
      <c r="J189" s="64"/>
      <c r="K189" s="64">
        <f t="shared" si="20"/>
        <v>0</v>
      </c>
    </row>
    <row r="190" spans="1:11" s="56" customFormat="1">
      <c r="A190" s="60">
        <v>63</v>
      </c>
      <c r="B190" s="69" t="s">
        <v>12</v>
      </c>
      <c r="C190" s="62" t="s">
        <v>13</v>
      </c>
      <c r="D190" s="63">
        <v>1.4196000000000004</v>
      </c>
      <c r="E190" s="63"/>
      <c r="F190" s="63"/>
      <c r="G190" s="74"/>
      <c r="H190" s="64"/>
      <c r="I190" s="64"/>
      <c r="J190" s="64"/>
      <c r="K190" s="64">
        <f t="shared" si="20"/>
        <v>0</v>
      </c>
    </row>
    <row r="191" spans="1:11" s="56" customFormat="1">
      <c r="A191" s="60">
        <v>64</v>
      </c>
      <c r="B191" s="76" t="s">
        <v>208</v>
      </c>
      <c r="C191" s="62" t="s">
        <v>13</v>
      </c>
      <c r="D191" s="63">
        <v>0.04</v>
      </c>
      <c r="E191" s="63"/>
      <c r="F191" s="63"/>
      <c r="G191" s="74"/>
      <c r="H191" s="64"/>
      <c r="I191" s="64"/>
      <c r="J191" s="64"/>
      <c r="K191" s="64">
        <f t="shared" si="20"/>
        <v>0</v>
      </c>
    </row>
    <row r="192" spans="1:11" s="56" customFormat="1">
      <c r="A192" s="60">
        <v>65</v>
      </c>
      <c r="B192" s="76" t="s">
        <v>33</v>
      </c>
      <c r="C192" s="62" t="s">
        <v>17</v>
      </c>
      <c r="D192" s="63">
        <v>0.12</v>
      </c>
      <c r="E192" s="63"/>
      <c r="F192" s="63"/>
      <c r="G192" s="64"/>
      <c r="H192" s="64"/>
      <c r="I192" s="64"/>
      <c r="J192" s="64"/>
      <c r="K192" s="64">
        <f t="shared" si="20"/>
        <v>0</v>
      </c>
    </row>
    <row r="193" spans="1:11" s="56" customFormat="1">
      <c r="A193" s="60">
        <v>66</v>
      </c>
      <c r="B193" s="69" t="s">
        <v>12</v>
      </c>
      <c r="C193" s="62" t="s">
        <v>13</v>
      </c>
      <c r="D193" s="63">
        <v>1.1356800000000002</v>
      </c>
      <c r="E193" s="63"/>
      <c r="F193" s="63"/>
      <c r="G193" s="74"/>
      <c r="H193" s="64"/>
      <c r="I193" s="64"/>
      <c r="J193" s="64"/>
      <c r="K193" s="64">
        <f t="shared" si="20"/>
        <v>0</v>
      </c>
    </row>
    <row r="194" spans="1:11" s="56" customFormat="1" ht="14.5">
      <c r="A194" s="60">
        <v>67</v>
      </c>
      <c r="B194" s="82" t="s">
        <v>45</v>
      </c>
      <c r="C194" s="89" t="s">
        <v>206</v>
      </c>
      <c r="D194" s="68">
        <v>65.28</v>
      </c>
      <c r="E194" s="68"/>
      <c r="F194" s="68"/>
      <c r="G194" s="68"/>
      <c r="H194" s="68"/>
      <c r="I194" s="68"/>
      <c r="J194" s="68"/>
      <c r="K194" s="68">
        <f t="shared" si="20"/>
        <v>0</v>
      </c>
    </row>
    <row r="195" spans="1:11" s="56" customFormat="1" ht="14.5">
      <c r="A195" s="60">
        <v>68</v>
      </c>
      <c r="B195" s="76" t="s">
        <v>18</v>
      </c>
      <c r="C195" s="62" t="s">
        <v>207</v>
      </c>
      <c r="D195" s="63">
        <v>2.7417599999999998</v>
      </c>
      <c r="E195" s="64"/>
      <c r="F195" s="64"/>
      <c r="G195" s="64"/>
      <c r="H195" s="64"/>
      <c r="I195" s="64"/>
      <c r="J195" s="64"/>
      <c r="K195" s="64">
        <f t="shared" si="20"/>
        <v>0</v>
      </c>
    </row>
    <row r="196" spans="1:11" s="56" customFormat="1">
      <c r="A196" s="60">
        <v>69</v>
      </c>
      <c r="B196" s="79" t="s">
        <v>16</v>
      </c>
      <c r="C196" s="62" t="s">
        <v>17</v>
      </c>
      <c r="D196" s="63">
        <v>0.665856</v>
      </c>
      <c r="E196" s="64"/>
      <c r="F196" s="64"/>
      <c r="G196" s="64"/>
      <c r="H196" s="64"/>
      <c r="I196" s="64"/>
      <c r="J196" s="64"/>
      <c r="K196" s="64">
        <f t="shared" si="20"/>
        <v>0</v>
      </c>
    </row>
    <row r="197" spans="1:11" s="56" customFormat="1" ht="14.5">
      <c r="A197" s="60">
        <v>70</v>
      </c>
      <c r="B197" s="82" t="s">
        <v>46</v>
      </c>
      <c r="C197" s="89" t="s">
        <v>206</v>
      </c>
      <c r="D197" s="68">
        <v>32.64</v>
      </c>
      <c r="E197" s="68"/>
      <c r="F197" s="68"/>
      <c r="G197" s="68"/>
      <c r="H197" s="68"/>
      <c r="I197" s="68"/>
      <c r="J197" s="68"/>
      <c r="K197" s="68">
        <f t="shared" si="20"/>
        <v>0</v>
      </c>
    </row>
    <row r="198" spans="1:11" s="56" customFormat="1">
      <c r="A198" s="60">
        <v>71</v>
      </c>
      <c r="B198" s="79" t="s">
        <v>16</v>
      </c>
      <c r="C198" s="62" t="s">
        <v>17</v>
      </c>
      <c r="D198" s="63">
        <v>4.4999999999999998E-2</v>
      </c>
      <c r="E198" s="64"/>
      <c r="F198" s="63"/>
      <c r="G198" s="74"/>
      <c r="H198" s="74"/>
      <c r="I198" s="74"/>
      <c r="J198" s="74"/>
      <c r="K198" s="64">
        <f t="shared" si="20"/>
        <v>0</v>
      </c>
    </row>
    <row r="199" spans="1:11" s="56" customFormat="1">
      <c r="A199" s="60">
        <v>72</v>
      </c>
      <c r="B199" s="79" t="s">
        <v>47</v>
      </c>
      <c r="C199" s="62" t="s">
        <v>9</v>
      </c>
      <c r="D199" s="63">
        <v>4</v>
      </c>
      <c r="E199" s="64"/>
      <c r="F199" s="64"/>
      <c r="G199" s="74"/>
      <c r="H199" s="74"/>
      <c r="I199" s="74"/>
      <c r="J199" s="74"/>
      <c r="K199" s="64">
        <f t="shared" si="20"/>
        <v>0</v>
      </c>
    </row>
    <row r="200" spans="1:11" s="56" customFormat="1" ht="14.5">
      <c r="A200" s="60">
        <v>73</v>
      </c>
      <c r="B200" s="82" t="s">
        <v>48</v>
      </c>
      <c r="C200" s="89" t="s">
        <v>206</v>
      </c>
      <c r="D200" s="68">
        <v>32.64</v>
      </c>
      <c r="E200" s="68"/>
      <c r="F200" s="68"/>
      <c r="G200" s="68"/>
      <c r="H200" s="68"/>
      <c r="I200" s="68"/>
      <c r="J200" s="68"/>
      <c r="K200" s="68">
        <f t="shared" si="20"/>
        <v>0</v>
      </c>
    </row>
    <row r="201" spans="1:11" s="56" customFormat="1">
      <c r="A201" s="60">
        <v>74</v>
      </c>
      <c r="B201" s="76" t="s">
        <v>49</v>
      </c>
      <c r="C201" s="62" t="s">
        <v>13</v>
      </c>
      <c r="D201" s="63">
        <v>45</v>
      </c>
      <c r="E201" s="64"/>
      <c r="F201" s="64"/>
      <c r="G201" s="74"/>
      <c r="H201" s="74"/>
      <c r="I201" s="74"/>
      <c r="J201" s="74"/>
      <c r="K201" s="64">
        <f t="shared" si="20"/>
        <v>0</v>
      </c>
    </row>
    <row r="202" spans="1:11" s="56" customFormat="1">
      <c r="A202" s="60">
        <v>75</v>
      </c>
      <c r="B202" s="76" t="s">
        <v>50</v>
      </c>
      <c r="C202" s="62" t="s">
        <v>13</v>
      </c>
      <c r="D202" s="63">
        <v>40</v>
      </c>
      <c r="E202" s="64"/>
      <c r="F202" s="64"/>
      <c r="G202" s="81"/>
      <c r="H202" s="74"/>
      <c r="I202" s="74"/>
      <c r="J202" s="74"/>
      <c r="K202" s="64">
        <f>F202+H202+J202</f>
        <v>0</v>
      </c>
    </row>
    <row r="203" spans="1:11" s="56" customFormat="1" ht="14.5">
      <c r="A203" s="60">
        <v>76</v>
      </c>
      <c r="B203" s="82" t="s">
        <v>51</v>
      </c>
      <c r="C203" s="89" t="s">
        <v>206</v>
      </c>
      <c r="D203" s="68">
        <v>32.64</v>
      </c>
      <c r="E203" s="68"/>
      <c r="F203" s="68"/>
      <c r="G203" s="68"/>
      <c r="H203" s="68"/>
      <c r="I203" s="68"/>
      <c r="J203" s="68"/>
      <c r="K203" s="68">
        <f>F203+H203+J203</f>
        <v>0</v>
      </c>
    </row>
    <row r="204" spans="1:11" s="56" customFormat="1">
      <c r="A204" s="60">
        <v>77</v>
      </c>
      <c r="B204" s="76" t="s">
        <v>52</v>
      </c>
      <c r="C204" s="62" t="s">
        <v>9</v>
      </c>
      <c r="D204" s="63">
        <v>3</v>
      </c>
      <c r="E204" s="64"/>
      <c r="F204" s="64"/>
      <c r="G204" s="74"/>
      <c r="H204" s="74"/>
      <c r="I204" s="74"/>
      <c r="J204" s="74"/>
      <c r="K204" s="64">
        <f t="shared" ref="K204:K205" si="21">F204+H204+J204</f>
        <v>0</v>
      </c>
    </row>
    <row r="205" spans="1:11" s="56" customFormat="1">
      <c r="A205" s="60">
        <v>78</v>
      </c>
      <c r="B205" s="76" t="s">
        <v>47</v>
      </c>
      <c r="C205" s="62" t="s">
        <v>9</v>
      </c>
      <c r="D205" s="63">
        <v>4</v>
      </c>
      <c r="E205" s="64"/>
      <c r="F205" s="64"/>
      <c r="G205" s="74"/>
      <c r="H205" s="74"/>
      <c r="I205" s="74"/>
      <c r="J205" s="74"/>
      <c r="K205" s="64">
        <f t="shared" si="21"/>
        <v>0</v>
      </c>
    </row>
    <row r="206" spans="1:11" s="56" customFormat="1" ht="14.5">
      <c r="A206" s="60">
        <v>79</v>
      </c>
      <c r="B206" s="82" t="s">
        <v>53</v>
      </c>
      <c r="C206" s="89" t="s">
        <v>206</v>
      </c>
      <c r="D206" s="68">
        <v>8.16</v>
      </c>
      <c r="E206" s="68"/>
      <c r="F206" s="68"/>
      <c r="G206" s="68"/>
      <c r="H206" s="68"/>
      <c r="I206" s="68"/>
      <c r="J206" s="68"/>
      <c r="K206" s="68">
        <f>F206+H206+J206</f>
        <v>0</v>
      </c>
    </row>
    <row r="207" spans="1:11" s="56" customFormat="1" ht="14.5">
      <c r="A207" s="60">
        <v>80</v>
      </c>
      <c r="B207" s="61" t="s">
        <v>205</v>
      </c>
      <c r="C207" s="71" t="s">
        <v>204</v>
      </c>
      <c r="D207" s="72">
        <v>0.85680000000000012</v>
      </c>
      <c r="E207" s="63"/>
      <c r="F207" s="63"/>
      <c r="G207" s="64"/>
      <c r="H207" s="64"/>
      <c r="I207" s="64"/>
      <c r="J207" s="64"/>
      <c r="K207" s="64">
        <f>F207+H207+J207</f>
        <v>0</v>
      </c>
    </row>
    <row r="208" spans="1:11" s="56" customFormat="1" ht="14.5">
      <c r="A208" s="60">
        <v>81</v>
      </c>
      <c r="B208" s="80" t="s">
        <v>54</v>
      </c>
      <c r="C208" s="71" t="s">
        <v>206</v>
      </c>
      <c r="D208" s="72">
        <v>8.16</v>
      </c>
      <c r="E208" s="63"/>
      <c r="F208" s="63"/>
      <c r="G208" s="64"/>
      <c r="H208" s="64"/>
      <c r="I208" s="74"/>
      <c r="J208" s="74"/>
      <c r="K208" s="64">
        <f t="shared" ref="K208:K210" si="22">F208+H208+J208</f>
        <v>0</v>
      </c>
    </row>
    <row r="209" spans="1:11" s="56" customFormat="1" ht="14.5">
      <c r="A209" s="60">
        <v>82</v>
      </c>
      <c r="B209" s="83" t="s">
        <v>18</v>
      </c>
      <c r="C209" s="62" t="s">
        <v>207</v>
      </c>
      <c r="D209" s="63">
        <v>0.57120000000000004</v>
      </c>
      <c r="E209" s="64"/>
      <c r="F209" s="64"/>
      <c r="G209" s="64"/>
      <c r="H209" s="64"/>
      <c r="I209" s="64"/>
      <c r="J209" s="64"/>
      <c r="K209" s="64">
        <f t="shared" si="22"/>
        <v>0</v>
      </c>
    </row>
    <row r="210" spans="1:11" s="56" customFormat="1">
      <c r="A210" s="60">
        <v>83</v>
      </c>
      <c r="B210" s="83" t="s">
        <v>16</v>
      </c>
      <c r="C210" s="62" t="s">
        <v>17</v>
      </c>
      <c r="D210" s="63">
        <v>0.13872000000000001</v>
      </c>
      <c r="E210" s="64"/>
      <c r="F210" s="64"/>
      <c r="G210" s="64"/>
      <c r="H210" s="64"/>
      <c r="I210" s="64"/>
      <c r="J210" s="64"/>
      <c r="K210" s="64">
        <f t="shared" si="22"/>
        <v>0</v>
      </c>
    </row>
    <row r="211" spans="1:11" s="56" customFormat="1" ht="14.5">
      <c r="A211" s="60">
        <v>84</v>
      </c>
      <c r="B211" s="65" t="s">
        <v>55</v>
      </c>
      <c r="C211" s="66" t="s">
        <v>206</v>
      </c>
      <c r="D211" s="67">
        <v>8.16</v>
      </c>
      <c r="E211" s="68"/>
      <c r="F211" s="68"/>
      <c r="G211" s="68"/>
      <c r="H211" s="68"/>
      <c r="I211" s="68"/>
      <c r="J211" s="68"/>
      <c r="K211" s="68">
        <f>F211+H211+J211</f>
        <v>0</v>
      </c>
    </row>
    <row r="212" spans="1:11" s="56" customFormat="1" ht="14.5">
      <c r="A212" s="60">
        <v>85</v>
      </c>
      <c r="B212" s="83" t="s">
        <v>56</v>
      </c>
      <c r="C212" s="62" t="s">
        <v>209</v>
      </c>
      <c r="D212" s="63">
        <v>8.16</v>
      </c>
      <c r="E212" s="84"/>
      <c r="F212" s="84"/>
      <c r="G212" s="74"/>
      <c r="H212" s="64"/>
      <c r="I212" s="64"/>
      <c r="J212" s="64"/>
      <c r="K212" s="64">
        <f t="shared" ref="K212:K213" si="23">F212+H212+J212</f>
        <v>0</v>
      </c>
    </row>
    <row r="213" spans="1:11" s="56" customFormat="1">
      <c r="A213" s="60">
        <v>86</v>
      </c>
      <c r="B213" s="83" t="s">
        <v>57</v>
      </c>
      <c r="C213" s="62" t="s">
        <v>13</v>
      </c>
      <c r="D213" s="63">
        <v>75</v>
      </c>
      <c r="E213" s="63"/>
      <c r="F213" s="63"/>
      <c r="G213" s="74"/>
      <c r="H213" s="64"/>
      <c r="I213" s="64"/>
      <c r="J213" s="64"/>
      <c r="K213" s="64">
        <f t="shared" si="23"/>
        <v>0</v>
      </c>
    </row>
    <row r="214" spans="1:11" s="56" customFormat="1" ht="14.5">
      <c r="A214" s="60">
        <v>87</v>
      </c>
      <c r="B214" s="65" t="s">
        <v>58</v>
      </c>
      <c r="C214" s="66" t="s">
        <v>206</v>
      </c>
      <c r="D214" s="67">
        <v>8.16</v>
      </c>
      <c r="E214" s="68"/>
      <c r="F214" s="68"/>
      <c r="G214" s="68"/>
      <c r="H214" s="68"/>
      <c r="I214" s="68"/>
      <c r="J214" s="68"/>
      <c r="K214" s="68">
        <f>F214+H214+J214</f>
        <v>0</v>
      </c>
    </row>
    <row r="215" spans="1:11" s="56" customFormat="1" ht="14.5">
      <c r="A215" s="60">
        <v>88</v>
      </c>
      <c r="B215" s="83" t="s">
        <v>59</v>
      </c>
      <c r="C215" s="62" t="s">
        <v>209</v>
      </c>
      <c r="D215" s="63">
        <v>8.16</v>
      </c>
      <c r="E215" s="64"/>
      <c r="F215" s="64"/>
      <c r="G215" s="74"/>
      <c r="H215" s="64"/>
      <c r="I215" s="64"/>
      <c r="J215" s="64"/>
      <c r="K215" s="64">
        <f t="shared" ref="K215:K231" si="24">F215+H215+J215</f>
        <v>0</v>
      </c>
    </row>
    <row r="216" spans="1:11" s="56" customFormat="1">
      <c r="A216" s="60">
        <v>89</v>
      </c>
      <c r="B216" s="76" t="s">
        <v>60</v>
      </c>
      <c r="C216" s="62" t="s">
        <v>9</v>
      </c>
      <c r="D216" s="63">
        <v>7</v>
      </c>
      <c r="E216" s="64"/>
      <c r="F216" s="64"/>
      <c r="G216" s="74"/>
      <c r="H216" s="64"/>
      <c r="I216" s="64"/>
      <c r="J216" s="64"/>
      <c r="K216" s="64">
        <f t="shared" si="24"/>
        <v>0</v>
      </c>
    </row>
    <row r="217" spans="1:11" s="56" customFormat="1">
      <c r="A217" s="60">
        <v>90</v>
      </c>
      <c r="B217" s="76" t="s">
        <v>61</v>
      </c>
      <c r="C217" s="62" t="s">
        <v>9</v>
      </c>
      <c r="D217" s="63">
        <v>8</v>
      </c>
      <c r="E217" s="64"/>
      <c r="F217" s="64"/>
      <c r="G217" s="74"/>
      <c r="H217" s="64"/>
      <c r="I217" s="64"/>
      <c r="J217" s="64"/>
      <c r="K217" s="64">
        <f t="shared" si="24"/>
        <v>0</v>
      </c>
    </row>
    <row r="218" spans="1:11" s="56" customFormat="1">
      <c r="A218" s="60">
        <v>91</v>
      </c>
      <c r="B218" s="76" t="s">
        <v>62</v>
      </c>
      <c r="C218" s="62" t="s">
        <v>9</v>
      </c>
      <c r="D218" s="63">
        <v>14</v>
      </c>
      <c r="E218" s="64"/>
      <c r="F218" s="64"/>
      <c r="G218" s="74"/>
      <c r="H218" s="64"/>
      <c r="I218" s="64"/>
      <c r="J218" s="64"/>
      <c r="K218" s="64">
        <f t="shared" si="24"/>
        <v>0</v>
      </c>
    </row>
    <row r="219" spans="1:11" s="56" customFormat="1">
      <c r="A219" s="60">
        <v>92</v>
      </c>
      <c r="B219" s="76" t="s">
        <v>63</v>
      </c>
      <c r="C219" s="62" t="s">
        <v>64</v>
      </c>
      <c r="D219" s="63">
        <v>1</v>
      </c>
      <c r="E219" s="64"/>
      <c r="F219" s="63"/>
      <c r="G219" s="74"/>
      <c r="H219" s="64"/>
      <c r="I219" s="64"/>
      <c r="J219" s="64"/>
      <c r="K219" s="64">
        <f t="shared" si="24"/>
        <v>0</v>
      </c>
    </row>
    <row r="220" spans="1:11" s="56" customFormat="1">
      <c r="A220" s="60">
        <v>93</v>
      </c>
      <c r="B220" s="76" t="s">
        <v>65</v>
      </c>
      <c r="C220" s="62" t="s">
        <v>64</v>
      </c>
      <c r="D220" s="63">
        <v>1</v>
      </c>
      <c r="E220" s="64"/>
      <c r="F220" s="63"/>
      <c r="G220" s="74"/>
      <c r="H220" s="64"/>
      <c r="I220" s="64"/>
      <c r="J220" s="64"/>
      <c r="K220" s="64">
        <f t="shared" si="24"/>
        <v>0</v>
      </c>
    </row>
    <row r="221" spans="1:11" s="56" customFormat="1">
      <c r="A221" s="60">
        <v>94</v>
      </c>
      <c r="B221" s="85" t="s">
        <v>66</v>
      </c>
      <c r="C221" s="62" t="s">
        <v>64</v>
      </c>
      <c r="D221" s="63">
        <v>1</v>
      </c>
      <c r="E221" s="64"/>
      <c r="F221" s="63"/>
      <c r="G221" s="74"/>
      <c r="H221" s="64"/>
      <c r="I221" s="64"/>
      <c r="J221" s="64"/>
      <c r="K221" s="64">
        <f t="shared" si="24"/>
        <v>0</v>
      </c>
    </row>
    <row r="222" spans="1:11">
      <c r="A222" s="60">
        <v>95</v>
      </c>
      <c r="B222" s="65" t="s">
        <v>67</v>
      </c>
      <c r="C222" s="66"/>
      <c r="D222" s="67"/>
      <c r="E222" s="68"/>
      <c r="F222" s="68"/>
      <c r="G222" s="68"/>
      <c r="H222" s="68"/>
      <c r="I222" s="68"/>
      <c r="J222" s="68"/>
      <c r="K222" s="68">
        <f t="shared" si="24"/>
        <v>0</v>
      </c>
    </row>
    <row r="223" spans="1:11" s="56" customFormat="1">
      <c r="A223" s="60">
        <v>96</v>
      </c>
      <c r="B223" s="85" t="s">
        <v>68</v>
      </c>
      <c r="C223" s="86" t="s">
        <v>25</v>
      </c>
      <c r="D223" s="63">
        <v>30</v>
      </c>
      <c r="E223" s="87"/>
      <c r="F223" s="63"/>
      <c r="G223" s="87"/>
      <c r="H223" s="64"/>
      <c r="I223" s="87"/>
      <c r="J223" s="64"/>
      <c r="K223" s="64">
        <f t="shared" si="24"/>
        <v>0</v>
      </c>
    </row>
    <row r="224" spans="1:11" s="56" customFormat="1">
      <c r="A224" s="60">
        <v>97</v>
      </c>
      <c r="B224" s="76" t="s">
        <v>69</v>
      </c>
      <c r="C224" s="62" t="s">
        <v>9</v>
      </c>
      <c r="D224" s="63">
        <v>3</v>
      </c>
      <c r="E224" s="63"/>
      <c r="F224" s="63"/>
      <c r="G224" s="63"/>
      <c r="H224" s="64"/>
      <c r="I224" s="63"/>
      <c r="J224" s="64"/>
      <c r="K224" s="64">
        <f t="shared" si="24"/>
        <v>0</v>
      </c>
    </row>
    <row r="225" spans="1:11" s="56" customFormat="1">
      <c r="A225" s="60">
        <v>98</v>
      </c>
      <c r="B225" s="76" t="s">
        <v>227</v>
      </c>
      <c r="C225" s="62" t="s">
        <v>9</v>
      </c>
      <c r="D225" s="63">
        <v>2</v>
      </c>
      <c r="E225" s="63"/>
      <c r="F225" s="63"/>
      <c r="G225" s="63"/>
      <c r="H225" s="64"/>
      <c r="I225" s="63"/>
      <c r="J225" s="64"/>
      <c r="K225" s="64">
        <f t="shared" si="24"/>
        <v>0</v>
      </c>
    </row>
    <row r="226" spans="1:11" s="56" customFormat="1">
      <c r="A226" s="60">
        <v>99</v>
      </c>
      <c r="B226" s="76" t="s">
        <v>70</v>
      </c>
      <c r="C226" s="62" t="s">
        <v>9</v>
      </c>
      <c r="D226" s="63">
        <v>1</v>
      </c>
      <c r="E226" s="87"/>
      <c r="F226" s="63"/>
      <c r="G226" s="87"/>
      <c r="H226" s="64"/>
      <c r="I226" s="87"/>
      <c r="J226" s="64"/>
      <c r="K226" s="64">
        <f t="shared" si="24"/>
        <v>0</v>
      </c>
    </row>
    <row r="227" spans="1:11" s="56" customFormat="1">
      <c r="A227" s="60">
        <v>100</v>
      </c>
      <c r="B227" s="76" t="s">
        <v>71</v>
      </c>
      <c r="C227" s="62" t="s">
        <v>9</v>
      </c>
      <c r="D227" s="63">
        <v>2</v>
      </c>
      <c r="E227" s="87"/>
      <c r="F227" s="63"/>
      <c r="G227" s="87"/>
      <c r="H227" s="64"/>
      <c r="I227" s="87"/>
      <c r="J227" s="64"/>
      <c r="K227" s="64">
        <f t="shared" si="24"/>
        <v>0</v>
      </c>
    </row>
    <row r="228" spans="1:11" s="56" customFormat="1">
      <c r="A228" s="60">
        <v>101</v>
      </c>
      <c r="B228" s="76" t="s">
        <v>72</v>
      </c>
      <c r="C228" s="62" t="s">
        <v>9</v>
      </c>
      <c r="D228" s="63">
        <v>6</v>
      </c>
      <c r="E228" s="63"/>
      <c r="F228" s="63"/>
      <c r="G228" s="63"/>
      <c r="H228" s="64"/>
      <c r="I228" s="63"/>
      <c r="J228" s="64"/>
      <c r="K228" s="64">
        <f t="shared" si="24"/>
        <v>0</v>
      </c>
    </row>
    <row r="229" spans="1:11" s="56" customFormat="1">
      <c r="A229" s="60">
        <v>102</v>
      </c>
      <c r="B229" s="88" t="s">
        <v>73</v>
      </c>
      <c r="C229" s="62" t="s">
        <v>9</v>
      </c>
      <c r="D229" s="63">
        <v>6</v>
      </c>
      <c r="E229" s="63"/>
      <c r="F229" s="63"/>
      <c r="G229" s="63"/>
      <c r="H229" s="64"/>
      <c r="I229" s="63"/>
      <c r="J229" s="64"/>
      <c r="K229" s="64">
        <f t="shared" si="24"/>
        <v>0</v>
      </c>
    </row>
    <row r="230" spans="1:11" s="56" customFormat="1" ht="14.5">
      <c r="A230" s="60">
        <v>103</v>
      </c>
      <c r="B230" s="75" t="s">
        <v>74</v>
      </c>
      <c r="C230" s="62" t="s">
        <v>209</v>
      </c>
      <c r="D230" s="63">
        <v>1.9800000000000002</v>
      </c>
      <c r="E230" s="84"/>
      <c r="F230" s="84"/>
      <c r="G230" s="64"/>
      <c r="H230" s="64"/>
      <c r="I230" s="64"/>
      <c r="J230" s="64"/>
      <c r="K230" s="64">
        <f t="shared" si="24"/>
        <v>0</v>
      </c>
    </row>
    <row r="231" spans="1:11" s="56" customFormat="1" ht="14.5">
      <c r="A231" s="60">
        <v>104</v>
      </c>
      <c r="B231" s="75" t="s">
        <v>75</v>
      </c>
      <c r="C231" s="62" t="s">
        <v>209</v>
      </c>
      <c r="D231" s="63">
        <v>7.4399999999999995</v>
      </c>
      <c r="E231" s="64"/>
      <c r="F231" s="64"/>
      <c r="G231" s="64"/>
      <c r="H231" s="64"/>
      <c r="I231" s="64"/>
      <c r="J231" s="64"/>
      <c r="K231" s="64">
        <f t="shared" si="24"/>
        <v>0</v>
      </c>
    </row>
    <row r="232" spans="1:11" ht="14.5">
      <c r="A232" s="60">
        <v>105</v>
      </c>
      <c r="B232" s="61" t="s">
        <v>226</v>
      </c>
      <c r="C232" s="62" t="s">
        <v>206</v>
      </c>
      <c r="D232" s="63">
        <v>100</v>
      </c>
      <c r="E232" s="63"/>
      <c r="F232" s="72"/>
      <c r="G232" s="63"/>
      <c r="H232" s="72"/>
      <c r="I232" s="63"/>
      <c r="J232" s="72"/>
      <c r="K232" s="72">
        <f>F232+H232+J232</f>
        <v>0</v>
      </c>
    </row>
    <row r="233" spans="1:11" s="56" customFormat="1" ht="14.5">
      <c r="A233" s="60">
        <v>106</v>
      </c>
      <c r="B233" s="61" t="s">
        <v>201</v>
      </c>
      <c r="C233" s="71" t="s">
        <v>204</v>
      </c>
      <c r="D233" s="72">
        <v>25</v>
      </c>
      <c r="E233" s="72"/>
      <c r="F233" s="72"/>
      <c r="G233" s="72"/>
      <c r="H233" s="72"/>
      <c r="I233" s="72"/>
      <c r="J233" s="72"/>
      <c r="K233" s="72">
        <f>F233+H233+J233</f>
        <v>0</v>
      </c>
    </row>
    <row r="234" spans="1:11" s="56" customFormat="1">
      <c r="A234" s="60">
        <v>107</v>
      </c>
      <c r="B234" s="61" t="s">
        <v>229</v>
      </c>
      <c r="C234" s="62"/>
      <c r="D234" s="63"/>
      <c r="E234" s="63"/>
      <c r="F234" s="72"/>
      <c r="G234" s="63"/>
      <c r="H234" s="72"/>
      <c r="I234" s="63"/>
      <c r="J234" s="72"/>
      <c r="K234" s="72">
        <f>SUM(K235:K246)</f>
        <v>0</v>
      </c>
    </row>
    <row r="235" spans="1:11" s="56" customFormat="1">
      <c r="A235" s="60">
        <v>108</v>
      </c>
      <c r="B235" s="69" t="s">
        <v>231</v>
      </c>
      <c r="C235" s="63" t="s">
        <v>25</v>
      </c>
      <c r="D235" s="64">
        <v>130</v>
      </c>
      <c r="E235" s="64"/>
      <c r="F235" s="64"/>
      <c r="G235" s="64"/>
      <c r="H235" s="64"/>
      <c r="I235" s="64"/>
      <c r="J235" s="64"/>
      <c r="K235" s="64">
        <f t="shared" ref="K235:K246" si="25">F235+H235+J235</f>
        <v>0</v>
      </c>
    </row>
    <row r="236" spans="1:11" s="56" customFormat="1">
      <c r="A236" s="60">
        <v>109</v>
      </c>
      <c r="B236" s="69" t="s">
        <v>232</v>
      </c>
      <c r="C236" s="63" t="s">
        <v>17</v>
      </c>
      <c r="D236" s="64">
        <v>0.4</v>
      </c>
      <c r="E236" s="64"/>
      <c r="F236" s="64"/>
      <c r="G236" s="64"/>
      <c r="H236" s="64"/>
      <c r="I236" s="64"/>
      <c r="J236" s="64"/>
      <c r="K236" s="64">
        <f t="shared" si="25"/>
        <v>0</v>
      </c>
    </row>
    <row r="237" spans="1:11" s="56" customFormat="1">
      <c r="A237" s="60">
        <v>110</v>
      </c>
      <c r="B237" s="69" t="s">
        <v>233</v>
      </c>
      <c r="C237" s="63" t="s">
        <v>17</v>
      </c>
      <c r="D237" s="64">
        <v>0.3</v>
      </c>
      <c r="E237" s="64"/>
      <c r="F237" s="64"/>
      <c r="G237" s="64"/>
      <c r="H237" s="64"/>
      <c r="I237" s="64"/>
      <c r="J237" s="64"/>
      <c r="K237" s="64">
        <f t="shared" si="25"/>
        <v>0</v>
      </c>
    </row>
    <row r="238" spans="1:11" s="56" customFormat="1">
      <c r="A238" s="60">
        <v>111</v>
      </c>
      <c r="B238" s="69" t="s">
        <v>230</v>
      </c>
      <c r="C238" s="63" t="s">
        <v>17</v>
      </c>
      <c r="D238" s="64">
        <v>0.5</v>
      </c>
      <c r="E238" s="64"/>
      <c r="F238" s="64"/>
      <c r="G238" s="64"/>
      <c r="H238" s="64"/>
      <c r="I238" s="64"/>
      <c r="J238" s="64"/>
      <c r="K238" s="64">
        <f t="shared" si="25"/>
        <v>0</v>
      </c>
    </row>
    <row r="239" spans="1:11" s="56" customFormat="1">
      <c r="A239" s="60">
        <v>112</v>
      </c>
      <c r="B239" s="69" t="s">
        <v>234</v>
      </c>
      <c r="C239" s="63" t="s">
        <v>17</v>
      </c>
      <c r="D239" s="64">
        <v>0.8</v>
      </c>
      <c r="E239" s="64"/>
      <c r="F239" s="64"/>
      <c r="G239" s="64"/>
      <c r="H239" s="64"/>
      <c r="I239" s="64"/>
      <c r="J239" s="64"/>
      <c r="K239" s="64">
        <f t="shared" si="25"/>
        <v>0</v>
      </c>
    </row>
    <row r="240" spans="1:11" s="56" customFormat="1">
      <c r="A240" s="60">
        <v>113</v>
      </c>
      <c r="B240" s="69" t="s">
        <v>235</v>
      </c>
      <c r="C240" s="63" t="s">
        <v>9</v>
      </c>
      <c r="D240" s="64">
        <v>4</v>
      </c>
      <c r="E240" s="64"/>
      <c r="F240" s="64"/>
      <c r="G240" s="64"/>
      <c r="H240" s="64"/>
      <c r="I240" s="64"/>
      <c r="J240" s="64"/>
      <c r="K240" s="64">
        <f t="shared" si="25"/>
        <v>0</v>
      </c>
    </row>
    <row r="241" spans="1:11" s="56" customFormat="1">
      <c r="A241" s="60">
        <v>114</v>
      </c>
      <c r="B241" s="69" t="s">
        <v>236</v>
      </c>
      <c r="C241" s="63" t="s">
        <v>13</v>
      </c>
      <c r="D241" s="64">
        <v>80</v>
      </c>
      <c r="E241" s="64"/>
      <c r="F241" s="64"/>
      <c r="G241" s="64"/>
      <c r="H241" s="64"/>
      <c r="I241" s="64"/>
      <c r="J241" s="64"/>
      <c r="K241" s="64">
        <f t="shared" si="25"/>
        <v>0</v>
      </c>
    </row>
    <row r="242" spans="1:11" s="56" customFormat="1">
      <c r="A242" s="60">
        <v>115</v>
      </c>
      <c r="B242" s="69" t="s">
        <v>237</v>
      </c>
      <c r="C242" s="63" t="s">
        <v>9</v>
      </c>
      <c r="D242" s="64">
        <v>2</v>
      </c>
      <c r="E242" s="64"/>
      <c r="F242" s="64"/>
      <c r="G242" s="64"/>
      <c r="H242" s="64"/>
      <c r="I242" s="64"/>
      <c r="J242" s="64"/>
      <c r="K242" s="64">
        <f t="shared" si="25"/>
        <v>0</v>
      </c>
    </row>
    <row r="243" spans="1:11" s="56" customFormat="1">
      <c r="A243" s="60">
        <v>116</v>
      </c>
      <c r="B243" s="69" t="s">
        <v>238</v>
      </c>
      <c r="C243" s="63" t="s">
        <v>241</v>
      </c>
      <c r="D243" s="64">
        <v>2</v>
      </c>
      <c r="E243" s="64"/>
      <c r="F243" s="64"/>
      <c r="G243" s="64"/>
      <c r="H243" s="64"/>
      <c r="I243" s="64"/>
      <c r="J243" s="64"/>
      <c r="K243" s="64">
        <f t="shared" si="25"/>
        <v>0</v>
      </c>
    </row>
    <row r="244" spans="1:11" s="56" customFormat="1">
      <c r="A244" s="60">
        <v>117</v>
      </c>
      <c r="B244" s="69" t="s">
        <v>239</v>
      </c>
      <c r="C244" s="63" t="s">
        <v>9</v>
      </c>
      <c r="D244" s="64">
        <v>4</v>
      </c>
      <c r="E244" s="64"/>
      <c r="F244" s="64"/>
      <c r="G244" s="64"/>
      <c r="H244" s="64"/>
      <c r="I244" s="64"/>
      <c r="J244" s="64"/>
      <c r="K244" s="64">
        <f t="shared" si="25"/>
        <v>0</v>
      </c>
    </row>
    <row r="245" spans="1:11" s="56" customFormat="1">
      <c r="A245" s="60">
        <v>118</v>
      </c>
      <c r="B245" s="69" t="s">
        <v>29</v>
      </c>
      <c r="C245" s="63" t="s">
        <v>9</v>
      </c>
      <c r="D245" s="64">
        <v>4</v>
      </c>
      <c r="E245" s="64"/>
      <c r="F245" s="64"/>
      <c r="G245" s="64"/>
      <c r="H245" s="64"/>
      <c r="I245" s="64"/>
      <c r="J245" s="64"/>
      <c r="K245" s="64">
        <f t="shared" si="25"/>
        <v>0</v>
      </c>
    </row>
    <row r="246" spans="1:11" s="56" customFormat="1">
      <c r="A246" s="60">
        <v>119</v>
      </c>
      <c r="B246" s="69" t="s">
        <v>240</v>
      </c>
      <c r="C246" s="63" t="s">
        <v>25</v>
      </c>
      <c r="D246" s="64">
        <v>120</v>
      </c>
      <c r="E246" s="64"/>
      <c r="F246" s="64"/>
      <c r="G246" s="64"/>
      <c r="H246" s="64"/>
      <c r="I246" s="64"/>
      <c r="J246" s="64"/>
      <c r="K246" s="64">
        <f t="shared" si="25"/>
        <v>0</v>
      </c>
    </row>
    <row r="247" spans="1:11" s="56" customFormat="1">
      <c r="A247" s="113"/>
      <c r="B247" s="114"/>
      <c r="C247" s="115"/>
      <c r="D247" s="116"/>
      <c r="E247" s="64"/>
      <c r="F247" s="64"/>
      <c r="G247" s="64"/>
      <c r="H247" s="64"/>
      <c r="I247" s="64"/>
      <c r="J247" s="64"/>
      <c r="K247" s="64"/>
    </row>
    <row r="248" spans="1:11" s="56" customFormat="1">
      <c r="A248" s="110" t="s">
        <v>252</v>
      </c>
      <c r="B248" s="107"/>
      <c r="C248" s="107"/>
      <c r="D248" s="107"/>
      <c r="E248" s="108"/>
      <c r="F248" s="111">
        <f>SUM(F249:F268)</f>
        <v>0</v>
      </c>
      <c r="G248" s="108"/>
      <c r="H248" s="111">
        <f>SUM(H249:H268)</f>
        <v>0</v>
      </c>
      <c r="I248" s="108"/>
      <c r="J248" s="111">
        <f>SUM(J255:J268)</f>
        <v>0</v>
      </c>
      <c r="K248" s="111">
        <f>SUM(K249:K268)</f>
        <v>0</v>
      </c>
    </row>
    <row r="249" spans="1:11">
      <c r="A249" s="60">
        <v>1</v>
      </c>
      <c r="B249" s="69" t="s">
        <v>242</v>
      </c>
      <c r="C249" s="62" t="s">
        <v>9</v>
      </c>
      <c r="D249" s="63">
        <v>2</v>
      </c>
      <c r="E249" s="63"/>
      <c r="F249" s="63"/>
      <c r="G249" s="64"/>
      <c r="H249" s="64"/>
      <c r="I249" s="64"/>
      <c r="J249" s="64"/>
      <c r="K249" s="64">
        <f t="shared" ref="K249:K254" si="26">F249+H249+J249</f>
        <v>0</v>
      </c>
    </row>
    <row r="250" spans="1:11">
      <c r="A250" s="60">
        <v>2</v>
      </c>
      <c r="B250" s="69" t="s">
        <v>210</v>
      </c>
      <c r="C250" s="62" t="s">
        <v>9</v>
      </c>
      <c r="D250" s="63">
        <v>2</v>
      </c>
      <c r="E250" s="63"/>
      <c r="F250" s="63"/>
      <c r="G250" s="64"/>
      <c r="H250" s="64"/>
      <c r="I250" s="64"/>
      <c r="J250" s="64"/>
      <c r="K250" s="64">
        <f t="shared" si="26"/>
        <v>0</v>
      </c>
    </row>
    <row r="251" spans="1:11">
      <c r="A251" s="60">
        <v>3</v>
      </c>
      <c r="B251" s="69" t="s">
        <v>243</v>
      </c>
      <c r="C251" s="62" t="s">
        <v>9</v>
      </c>
      <c r="D251" s="63">
        <v>4</v>
      </c>
      <c r="E251" s="63"/>
      <c r="F251" s="63"/>
      <c r="G251" s="64"/>
      <c r="H251" s="64"/>
      <c r="I251" s="64"/>
      <c r="J251" s="64"/>
      <c r="K251" s="64">
        <f t="shared" si="26"/>
        <v>0</v>
      </c>
    </row>
    <row r="252" spans="1:11">
      <c r="A252" s="60">
        <v>4</v>
      </c>
      <c r="B252" s="69" t="s">
        <v>244</v>
      </c>
      <c r="C252" s="62" t="s">
        <v>9</v>
      </c>
      <c r="D252" s="63">
        <v>1</v>
      </c>
      <c r="E252" s="63"/>
      <c r="F252" s="63"/>
      <c r="G252" s="64"/>
      <c r="H252" s="64"/>
      <c r="I252" s="64"/>
      <c r="J252" s="64"/>
      <c r="K252" s="64">
        <f t="shared" si="26"/>
        <v>0</v>
      </c>
    </row>
    <row r="253" spans="1:11">
      <c r="A253" s="60">
        <v>5</v>
      </c>
      <c r="B253" s="69" t="s">
        <v>245</v>
      </c>
      <c r="C253" s="62" t="s">
        <v>9</v>
      </c>
      <c r="D253" s="63">
        <v>4</v>
      </c>
      <c r="E253" s="63"/>
      <c r="F253" s="63"/>
      <c r="G253" s="64"/>
      <c r="H253" s="64"/>
      <c r="I253" s="64"/>
      <c r="J253" s="64"/>
      <c r="K253" s="64">
        <f t="shared" si="26"/>
        <v>0</v>
      </c>
    </row>
    <row r="254" spans="1:11">
      <c r="A254" s="60">
        <v>6</v>
      </c>
      <c r="B254" s="69" t="s">
        <v>211</v>
      </c>
      <c r="C254" s="62" t="s">
        <v>9</v>
      </c>
      <c r="D254" s="63">
        <v>1</v>
      </c>
      <c r="E254" s="63"/>
      <c r="F254" s="63"/>
      <c r="G254" s="64"/>
      <c r="H254" s="64"/>
      <c r="I254" s="64"/>
      <c r="J254" s="64"/>
      <c r="K254" s="64">
        <f t="shared" si="26"/>
        <v>0</v>
      </c>
    </row>
    <row r="255" spans="1:11">
      <c r="A255" s="60">
        <v>7</v>
      </c>
      <c r="B255" s="69" t="s">
        <v>212</v>
      </c>
      <c r="C255" s="62" t="s">
        <v>9</v>
      </c>
      <c r="D255" s="63">
        <v>1</v>
      </c>
      <c r="E255" s="63"/>
      <c r="F255" s="63"/>
      <c r="G255" s="64"/>
      <c r="H255" s="64"/>
      <c r="I255" s="64"/>
      <c r="J255" s="64"/>
      <c r="K255" s="64">
        <f t="shared" ref="K255:K268" si="27">F255+H255+J255</f>
        <v>0</v>
      </c>
    </row>
    <row r="256" spans="1:11">
      <c r="A256" s="60">
        <v>8</v>
      </c>
      <c r="B256" s="69" t="s">
        <v>213</v>
      </c>
      <c r="C256" s="62" t="s">
        <v>9</v>
      </c>
      <c r="D256" s="63">
        <v>1</v>
      </c>
      <c r="E256" s="63"/>
      <c r="F256" s="63"/>
      <c r="G256" s="64"/>
      <c r="H256" s="64"/>
      <c r="I256" s="64"/>
      <c r="J256" s="64"/>
      <c r="K256" s="64">
        <f t="shared" si="27"/>
        <v>0</v>
      </c>
    </row>
    <row r="257" spans="1:11">
      <c r="A257" s="60">
        <v>9</v>
      </c>
      <c r="B257" s="69" t="s">
        <v>214</v>
      </c>
      <c r="C257" s="62" t="s">
        <v>9</v>
      </c>
      <c r="D257" s="63">
        <v>1</v>
      </c>
      <c r="E257" s="63"/>
      <c r="F257" s="63"/>
      <c r="G257" s="64"/>
      <c r="H257" s="64"/>
      <c r="I257" s="64"/>
      <c r="J257" s="64"/>
      <c r="K257" s="64">
        <f t="shared" si="27"/>
        <v>0</v>
      </c>
    </row>
    <row r="258" spans="1:11">
      <c r="A258" s="60">
        <v>10</v>
      </c>
      <c r="B258" s="69" t="s">
        <v>246</v>
      </c>
      <c r="C258" s="62" t="s">
        <v>25</v>
      </c>
      <c r="D258" s="63">
        <v>250</v>
      </c>
      <c r="E258" s="63"/>
      <c r="F258" s="63"/>
      <c r="G258" s="64"/>
      <c r="H258" s="64"/>
      <c r="I258" s="64"/>
      <c r="J258" s="64"/>
      <c r="K258" s="64">
        <f t="shared" si="27"/>
        <v>0</v>
      </c>
    </row>
    <row r="259" spans="1:11">
      <c r="A259" s="60">
        <v>11</v>
      </c>
      <c r="B259" s="69" t="s">
        <v>247</v>
      </c>
      <c r="C259" s="62" t="s">
        <v>25</v>
      </c>
      <c r="D259" s="63">
        <v>200</v>
      </c>
      <c r="E259" s="63"/>
      <c r="F259" s="63"/>
      <c r="G259" s="64"/>
      <c r="H259" s="64"/>
      <c r="I259" s="64"/>
      <c r="J259" s="64"/>
      <c r="K259" s="64">
        <f t="shared" si="27"/>
        <v>0</v>
      </c>
    </row>
    <row r="260" spans="1:11">
      <c r="A260" s="60">
        <v>12</v>
      </c>
      <c r="B260" s="69" t="s">
        <v>248</v>
      </c>
      <c r="C260" s="62" t="s">
        <v>25</v>
      </c>
      <c r="D260" s="63">
        <v>60</v>
      </c>
      <c r="E260" s="63"/>
      <c r="F260" s="63"/>
      <c r="G260" s="64"/>
      <c r="H260" s="64"/>
      <c r="I260" s="64"/>
      <c r="J260" s="64"/>
      <c r="K260" s="64">
        <f t="shared" si="27"/>
        <v>0</v>
      </c>
    </row>
    <row r="261" spans="1:11">
      <c r="A261" s="60">
        <v>13</v>
      </c>
      <c r="B261" s="69" t="s">
        <v>249</v>
      </c>
      <c r="C261" s="62" t="s">
        <v>25</v>
      </c>
      <c r="D261" s="63">
        <v>15</v>
      </c>
      <c r="E261" s="63"/>
      <c r="F261" s="63"/>
      <c r="G261" s="64"/>
      <c r="H261" s="64"/>
      <c r="I261" s="64"/>
      <c r="J261" s="64"/>
      <c r="K261" s="64">
        <f t="shared" si="27"/>
        <v>0</v>
      </c>
    </row>
    <row r="262" spans="1:11">
      <c r="A262" s="60">
        <v>14</v>
      </c>
      <c r="B262" s="69" t="s">
        <v>215</v>
      </c>
      <c r="C262" s="62" t="s">
        <v>25</v>
      </c>
      <c r="D262" s="63">
        <v>50</v>
      </c>
      <c r="E262" s="63"/>
      <c r="F262" s="63"/>
      <c r="G262" s="64"/>
      <c r="H262" s="64"/>
      <c r="I262" s="64"/>
      <c r="J262" s="64"/>
      <c r="K262" s="64">
        <f t="shared" si="27"/>
        <v>0</v>
      </c>
    </row>
    <row r="263" spans="1:11">
      <c r="A263" s="60">
        <v>15</v>
      </c>
      <c r="B263" s="69" t="s">
        <v>216</v>
      </c>
      <c r="C263" s="62" t="s">
        <v>9</v>
      </c>
      <c r="D263" s="63">
        <v>5</v>
      </c>
      <c r="E263" s="63"/>
      <c r="F263" s="63"/>
      <c r="G263" s="64"/>
      <c r="H263" s="64"/>
      <c r="I263" s="64"/>
      <c r="J263" s="64"/>
      <c r="K263" s="64">
        <f t="shared" si="27"/>
        <v>0</v>
      </c>
    </row>
    <row r="264" spans="1:11">
      <c r="A264" s="60">
        <v>16</v>
      </c>
      <c r="B264" s="69" t="s">
        <v>217</v>
      </c>
      <c r="C264" s="62" t="s">
        <v>9</v>
      </c>
      <c r="D264" s="63">
        <v>4</v>
      </c>
      <c r="E264" s="63"/>
      <c r="F264" s="63"/>
      <c r="G264" s="64"/>
      <c r="H264" s="64"/>
      <c r="I264" s="64"/>
      <c r="J264" s="64"/>
      <c r="K264" s="64">
        <f t="shared" si="27"/>
        <v>0</v>
      </c>
    </row>
    <row r="265" spans="1:11">
      <c r="A265" s="60">
        <v>17</v>
      </c>
      <c r="B265" s="69" t="s">
        <v>218</v>
      </c>
      <c r="C265" s="62" t="s">
        <v>9</v>
      </c>
      <c r="D265" s="63">
        <v>1</v>
      </c>
      <c r="E265" s="63"/>
      <c r="F265" s="63"/>
      <c r="G265" s="64"/>
      <c r="H265" s="64"/>
      <c r="I265" s="64"/>
      <c r="J265" s="64"/>
      <c r="K265" s="64">
        <f t="shared" si="27"/>
        <v>0</v>
      </c>
    </row>
    <row r="266" spans="1:11">
      <c r="A266" s="60">
        <v>18</v>
      </c>
      <c r="B266" s="69" t="s">
        <v>219</v>
      </c>
      <c r="C266" s="62" t="s">
        <v>9</v>
      </c>
      <c r="D266" s="63">
        <v>4</v>
      </c>
      <c r="E266" s="63"/>
      <c r="F266" s="63"/>
      <c r="G266" s="64"/>
      <c r="H266" s="64"/>
      <c r="I266" s="64"/>
      <c r="J266" s="64"/>
      <c r="K266" s="64">
        <f t="shared" si="27"/>
        <v>0</v>
      </c>
    </row>
    <row r="267" spans="1:11">
      <c r="A267" s="60">
        <v>19</v>
      </c>
      <c r="B267" s="69" t="s">
        <v>250</v>
      </c>
      <c r="C267" s="62" t="s">
        <v>9</v>
      </c>
      <c r="D267" s="63">
        <v>6</v>
      </c>
      <c r="E267" s="63"/>
      <c r="F267" s="63"/>
      <c r="G267" s="64"/>
      <c r="H267" s="64"/>
      <c r="I267" s="64"/>
      <c r="J267" s="64"/>
      <c r="K267" s="64">
        <f t="shared" si="27"/>
        <v>0</v>
      </c>
    </row>
    <row r="268" spans="1:11">
      <c r="A268" s="60">
        <v>20</v>
      </c>
      <c r="B268" s="69" t="s">
        <v>251</v>
      </c>
      <c r="C268" s="62" t="s">
        <v>9</v>
      </c>
      <c r="D268" s="63">
        <v>2</v>
      </c>
      <c r="E268" s="63"/>
      <c r="F268" s="63"/>
      <c r="G268" s="64"/>
      <c r="H268" s="64"/>
      <c r="I268" s="64"/>
      <c r="J268" s="64"/>
      <c r="K268" s="64">
        <f t="shared" si="27"/>
        <v>0</v>
      </c>
    </row>
    <row r="269" spans="1:11">
      <c r="A269" s="118" t="s">
        <v>220</v>
      </c>
      <c r="B269" s="119"/>
      <c r="C269" s="119"/>
      <c r="D269" s="120"/>
      <c r="E269" s="90"/>
      <c r="F269" s="90">
        <f>F248+F127+F6</f>
        <v>0</v>
      </c>
      <c r="G269" s="90"/>
      <c r="H269" s="90">
        <f>H248+H127+H6</f>
        <v>0</v>
      </c>
      <c r="I269" s="90"/>
      <c r="J269" s="90">
        <f>J248+J127+J6</f>
        <v>0</v>
      </c>
      <c r="K269" s="90">
        <f>K248+K127+K6</f>
        <v>0</v>
      </c>
    </row>
    <row r="270" spans="1:11" ht="14.5">
      <c r="A270" s="121" t="s">
        <v>253</v>
      </c>
      <c r="B270" s="121"/>
      <c r="C270" s="121"/>
      <c r="D270" s="121"/>
      <c r="E270" s="91" t="s">
        <v>221</v>
      </c>
      <c r="F270" s="92"/>
      <c r="G270" s="64"/>
      <c r="H270" s="64"/>
      <c r="I270" s="64"/>
      <c r="J270" s="64"/>
      <c r="K270" s="64">
        <f>H269*0.07</f>
        <v>0</v>
      </c>
    </row>
    <row r="271" spans="1:11" ht="14.5">
      <c r="A271" s="122" t="s">
        <v>220</v>
      </c>
      <c r="B271" s="123"/>
      <c r="C271" s="123"/>
      <c r="D271" s="124"/>
      <c r="E271" s="93"/>
      <c r="F271" s="94"/>
      <c r="G271" s="95"/>
      <c r="H271" s="95"/>
      <c r="I271" s="95"/>
      <c r="J271" s="95"/>
      <c r="K271" s="95">
        <f>K270+K269</f>
        <v>0</v>
      </c>
    </row>
    <row r="272" spans="1:11" ht="14.5">
      <c r="A272" s="121" t="s">
        <v>222</v>
      </c>
      <c r="B272" s="121"/>
      <c r="C272" s="121"/>
      <c r="D272" s="121"/>
      <c r="E272" s="91" t="s">
        <v>221</v>
      </c>
      <c r="F272" s="92"/>
      <c r="G272" s="64"/>
      <c r="H272" s="64"/>
      <c r="I272" s="64"/>
      <c r="J272" s="64"/>
      <c r="K272" s="64">
        <f>K271*0.02</f>
        <v>0</v>
      </c>
    </row>
    <row r="273" spans="1:11" ht="14.5">
      <c r="A273" s="122" t="s">
        <v>220</v>
      </c>
      <c r="B273" s="123"/>
      <c r="C273" s="123"/>
      <c r="D273" s="124"/>
      <c r="E273" s="93"/>
      <c r="F273" s="94"/>
      <c r="G273" s="95"/>
      <c r="H273" s="95"/>
      <c r="I273" s="95"/>
      <c r="J273" s="95"/>
      <c r="K273" s="95">
        <f>K272+K271</f>
        <v>0</v>
      </c>
    </row>
    <row r="274" spans="1:11" ht="14.5">
      <c r="A274" s="121" t="s">
        <v>223</v>
      </c>
      <c r="B274" s="121"/>
      <c r="C274" s="121"/>
      <c r="D274" s="121"/>
      <c r="E274" s="91" t="s">
        <v>221</v>
      </c>
      <c r="F274" s="96"/>
      <c r="G274" s="64"/>
      <c r="H274" s="64"/>
      <c r="I274" s="64"/>
      <c r="J274" s="64"/>
      <c r="K274" s="64">
        <f>K273*0.03</f>
        <v>0</v>
      </c>
    </row>
    <row r="275" spans="1:11" ht="14.5">
      <c r="A275" s="122" t="s">
        <v>220</v>
      </c>
      <c r="B275" s="123"/>
      <c r="C275" s="123"/>
      <c r="D275" s="124"/>
      <c r="E275" s="93"/>
      <c r="F275" s="94"/>
      <c r="G275" s="95"/>
      <c r="H275" s="95"/>
      <c r="I275" s="95"/>
      <c r="J275" s="95"/>
      <c r="K275" s="95">
        <f>K274+K273</f>
        <v>0</v>
      </c>
    </row>
    <row r="276" spans="1:11" ht="14.5">
      <c r="A276" s="121" t="s">
        <v>224</v>
      </c>
      <c r="B276" s="121"/>
      <c r="C276" s="121"/>
      <c r="D276" s="121"/>
      <c r="E276" s="91" t="s">
        <v>221</v>
      </c>
      <c r="F276" s="92">
        <v>18</v>
      </c>
      <c r="G276" s="64"/>
      <c r="H276" s="64"/>
      <c r="I276" s="64"/>
      <c r="J276" s="64"/>
      <c r="K276" s="64"/>
    </row>
    <row r="277" spans="1:11" ht="14.5">
      <c r="A277" s="117" t="s">
        <v>225</v>
      </c>
      <c r="B277" s="117"/>
      <c r="C277" s="117"/>
      <c r="D277" s="117"/>
      <c r="E277" s="97"/>
      <c r="F277" s="98"/>
      <c r="G277" s="99"/>
      <c r="H277" s="99"/>
      <c r="I277" s="99"/>
      <c r="J277" s="99"/>
      <c r="K277" s="100"/>
    </row>
    <row r="278" spans="1:11" ht="23.5">
      <c r="A278" s="103"/>
      <c r="B278" s="104"/>
      <c r="C278" s="103"/>
      <c r="D278" s="105"/>
      <c r="E278" s="105"/>
      <c r="F278" s="105"/>
    </row>
    <row r="279" spans="1:11" ht="23.5">
      <c r="A279" s="103"/>
      <c r="B279" s="104"/>
      <c r="C279" s="103"/>
      <c r="D279" s="105"/>
      <c r="E279" s="105"/>
      <c r="F279" s="105"/>
    </row>
    <row r="280" spans="1:11" ht="23.5">
      <c r="A280" s="103"/>
      <c r="B280" s="104"/>
      <c r="C280" s="103"/>
      <c r="D280" s="105"/>
      <c r="E280" s="105"/>
      <c r="F280" s="105"/>
    </row>
  </sheetData>
  <mergeCells count="19">
    <mergeCell ref="H1:K1"/>
    <mergeCell ref="A275:D275"/>
    <mergeCell ref="A276:D276"/>
    <mergeCell ref="J2:K2"/>
    <mergeCell ref="A4:A5"/>
    <mergeCell ref="B4:B5"/>
    <mergeCell ref="C4:C5"/>
    <mergeCell ref="D4:D5"/>
    <mergeCell ref="E4:F4"/>
    <mergeCell ref="G4:H4"/>
    <mergeCell ref="I4:J4"/>
    <mergeCell ref="K4:K5"/>
    <mergeCell ref="A277:D277"/>
    <mergeCell ref="A269:D269"/>
    <mergeCell ref="A270:D270"/>
    <mergeCell ref="A271:D271"/>
    <mergeCell ref="A272:D272"/>
    <mergeCell ref="A273:D273"/>
    <mergeCell ref="A274:D274"/>
  </mergeCells>
  <printOptions horizontalCentered="1" verticalCentered="1"/>
  <pageMargins left="0.118110236220472" right="0.118110236220472" top="0.15748031496063" bottom="0.15748031496063" header="0" footer="0"/>
  <pageSetup paperSize="9" scale="85" orientation="landscape" r:id="rId1"/>
  <rowBreaks count="1" manualBreakCount="1">
    <brk id="22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73841-FDEE-44BE-9B45-69A0315E04A0}">
  <dimension ref="A1:K160"/>
  <sheetViews>
    <sheetView showGridLines="0" showZeros="0" tabSelected="1" view="pageBreakPreview" zoomScaleNormal="100" zoomScaleSheetLayoutView="100" workbookViewId="0">
      <selection activeCell="I138" sqref="I138"/>
    </sheetView>
  </sheetViews>
  <sheetFormatPr defaultColWidth="11.453125" defaultRowHeight="13"/>
  <cols>
    <col min="1" max="1" width="7.90625" style="101" customWidth="1"/>
    <col min="2" max="2" width="44.453125" style="55" customWidth="1"/>
    <col min="3" max="3" width="8.453125" style="101" customWidth="1"/>
    <col min="4" max="4" width="16.90625" style="102" customWidth="1"/>
    <col min="5" max="5" width="11" style="102" customWidth="1"/>
    <col min="6" max="6" width="10.08984375" style="102" customWidth="1"/>
    <col min="7" max="7" width="10.6328125" style="55" customWidth="1"/>
    <col min="8" max="8" width="10.36328125" style="55" customWidth="1"/>
    <col min="9" max="9" width="10.1796875" style="55" customWidth="1"/>
    <col min="10" max="10" width="15.453125" style="55" customWidth="1"/>
    <col min="11" max="11" width="11" style="55" customWidth="1"/>
    <col min="12" max="16384" width="11.453125" style="55"/>
  </cols>
  <sheetData>
    <row r="1" spans="1:11" ht="23.5">
      <c r="A1" s="53" t="s">
        <v>254</v>
      </c>
      <c r="B1" s="53"/>
      <c r="C1" s="53"/>
      <c r="D1" s="53"/>
      <c r="E1" s="53"/>
      <c r="F1" s="53"/>
      <c r="G1" s="53"/>
      <c r="H1" s="125"/>
      <c r="I1" s="125"/>
      <c r="J1" s="125"/>
      <c r="K1" s="125"/>
    </row>
    <row r="2" spans="1:11" s="54" customFormat="1">
      <c r="A2" s="56" t="s">
        <v>259</v>
      </c>
      <c r="B2" s="56"/>
      <c r="C2" s="56"/>
      <c r="D2" s="56"/>
      <c r="E2" s="56"/>
      <c r="F2" s="56"/>
      <c r="G2" s="57"/>
      <c r="J2" s="126"/>
      <c r="K2" s="126"/>
    </row>
    <row r="3" spans="1:11" s="54" customFormat="1">
      <c r="A3" s="58"/>
      <c r="B3" s="58"/>
      <c r="C3" s="58"/>
      <c r="D3" s="58"/>
      <c r="E3" s="58"/>
      <c r="F3" s="58"/>
      <c r="G3" s="57"/>
      <c r="I3" s="59"/>
      <c r="J3" s="59"/>
      <c r="K3" s="59"/>
    </row>
    <row r="4" spans="1:11" s="54" customFormat="1">
      <c r="A4" s="127" t="s">
        <v>0</v>
      </c>
      <c r="B4" s="127" t="s">
        <v>1</v>
      </c>
      <c r="C4" s="127" t="s">
        <v>2</v>
      </c>
      <c r="D4" s="127" t="s">
        <v>192</v>
      </c>
      <c r="E4" s="129" t="s">
        <v>193</v>
      </c>
      <c r="F4" s="129"/>
      <c r="G4" s="129" t="s">
        <v>194</v>
      </c>
      <c r="H4" s="129"/>
      <c r="I4" s="129" t="s">
        <v>195</v>
      </c>
      <c r="J4" s="129"/>
      <c r="K4" s="130" t="s">
        <v>196</v>
      </c>
    </row>
    <row r="5" spans="1:11" ht="43.75" customHeight="1">
      <c r="A5" s="128"/>
      <c r="B5" s="128"/>
      <c r="C5" s="128"/>
      <c r="D5" s="128"/>
      <c r="E5" s="108" t="s">
        <v>197</v>
      </c>
      <c r="F5" s="108" t="s">
        <v>198</v>
      </c>
      <c r="G5" s="108" t="s">
        <v>197</v>
      </c>
      <c r="H5" s="108" t="s">
        <v>198</v>
      </c>
      <c r="I5" s="108" t="s">
        <v>197</v>
      </c>
      <c r="J5" s="108" t="s">
        <v>198</v>
      </c>
      <c r="K5" s="131"/>
    </row>
    <row r="6" spans="1:11" ht="14.4" customHeight="1">
      <c r="A6" s="110" t="s">
        <v>258</v>
      </c>
      <c r="B6" s="107"/>
      <c r="C6" s="107"/>
      <c r="D6" s="107"/>
      <c r="E6" s="108"/>
      <c r="F6" s="111">
        <f>F7+F19+F45+F111+F113</f>
        <v>0</v>
      </c>
      <c r="G6" s="108"/>
      <c r="H6" s="111">
        <f>H7+H19+H45+H111+H113</f>
        <v>0</v>
      </c>
      <c r="I6" s="108"/>
      <c r="J6" s="109">
        <f>J7+J19+J45+J111+J113</f>
        <v>0</v>
      </c>
      <c r="K6" s="109">
        <f>K7+K19+K45+K111+K113</f>
        <v>0</v>
      </c>
    </row>
    <row r="7" spans="1:11">
      <c r="A7" s="60">
        <v>1</v>
      </c>
      <c r="B7" s="61" t="s">
        <v>3</v>
      </c>
      <c r="C7" s="62"/>
      <c r="D7" s="63"/>
      <c r="E7" s="72"/>
      <c r="F7" s="72">
        <f>F8+F9+F11+F16</f>
        <v>0</v>
      </c>
      <c r="G7" s="72"/>
      <c r="H7" s="72">
        <f>H8+H9+H11+H16</f>
        <v>0</v>
      </c>
      <c r="I7" s="72"/>
      <c r="J7" s="72">
        <f>J8+J9+J11+J16</f>
        <v>0</v>
      </c>
      <c r="K7" s="72">
        <f>K8+K9+K11+K16</f>
        <v>0</v>
      </c>
    </row>
    <row r="8" spans="1:11" ht="14.5">
      <c r="A8" s="60">
        <v>2</v>
      </c>
      <c r="B8" s="61" t="s">
        <v>199</v>
      </c>
      <c r="C8" s="62" t="s">
        <v>200</v>
      </c>
      <c r="D8" s="63">
        <f>5.6*2.9*2.2</f>
        <v>35.728000000000002</v>
      </c>
      <c r="E8" s="63"/>
      <c r="F8" s="63"/>
      <c r="G8" s="64"/>
      <c r="H8" s="64"/>
      <c r="I8" s="64"/>
      <c r="J8" s="64"/>
      <c r="K8" s="64">
        <f>F8+H8+J8</f>
        <v>0</v>
      </c>
    </row>
    <row r="9" spans="1:11">
      <c r="A9" s="60">
        <v>3</v>
      </c>
      <c r="B9" s="65" t="s">
        <v>4</v>
      </c>
      <c r="C9" s="66"/>
      <c r="D9" s="67"/>
      <c r="E9" s="68"/>
      <c r="F9" s="68"/>
      <c r="G9" s="68"/>
      <c r="H9" s="68"/>
      <c r="I9" s="68"/>
      <c r="J9" s="68"/>
      <c r="K9" s="68">
        <f>J9+H9+F9</f>
        <v>0</v>
      </c>
    </row>
    <row r="10" spans="1:11">
      <c r="A10" s="60">
        <v>4</v>
      </c>
      <c r="B10" s="69" t="s">
        <v>5</v>
      </c>
      <c r="C10" s="62" t="s">
        <v>6</v>
      </c>
      <c r="D10" s="63">
        <v>1</v>
      </c>
      <c r="E10" s="70"/>
      <c r="F10" s="63"/>
      <c r="G10" s="64"/>
      <c r="H10" s="64"/>
      <c r="I10" s="64"/>
      <c r="J10" s="64"/>
      <c r="K10" s="64">
        <f>F10+H10+J10</f>
        <v>0</v>
      </c>
    </row>
    <row r="11" spans="1:11">
      <c r="A11" s="60">
        <v>5</v>
      </c>
      <c r="B11" s="65" t="s">
        <v>7</v>
      </c>
      <c r="C11" s="66"/>
      <c r="D11" s="67"/>
      <c r="E11" s="67"/>
      <c r="F11" s="68"/>
      <c r="G11" s="67"/>
      <c r="H11" s="68"/>
      <c r="I11" s="67"/>
      <c r="J11" s="68"/>
      <c r="K11" s="68">
        <f>SUM(K12:K15)</f>
        <v>0</v>
      </c>
    </row>
    <row r="12" spans="1:11">
      <c r="A12" s="60">
        <v>6</v>
      </c>
      <c r="B12" s="69" t="s">
        <v>8</v>
      </c>
      <c r="C12" s="62" t="s">
        <v>9</v>
      </c>
      <c r="D12" s="63">
        <v>22</v>
      </c>
      <c r="E12" s="63"/>
      <c r="F12" s="63"/>
      <c r="G12" s="64"/>
      <c r="H12" s="64"/>
      <c r="I12" s="64"/>
      <c r="J12" s="64"/>
      <c r="K12" s="64">
        <f t="shared" ref="K12:K14" si="0">F12+H12+J12</f>
        <v>0</v>
      </c>
    </row>
    <row r="13" spans="1:11" ht="14.5">
      <c r="A13" s="60">
        <v>7</v>
      </c>
      <c r="B13" s="69" t="s">
        <v>10</v>
      </c>
      <c r="C13" s="62" t="s">
        <v>200</v>
      </c>
      <c r="D13" s="63">
        <v>0.3</v>
      </c>
      <c r="E13" s="63"/>
      <c r="F13" s="63"/>
      <c r="G13" s="64"/>
      <c r="H13" s="64"/>
      <c r="I13" s="64"/>
      <c r="J13" s="64"/>
      <c r="K13" s="64">
        <f t="shared" si="0"/>
        <v>0</v>
      </c>
    </row>
    <row r="14" spans="1:11" ht="14.5">
      <c r="A14" s="60">
        <v>8</v>
      </c>
      <c r="B14" s="69" t="s">
        <v>11</v>
      </c>
      <c r="C14" s="62" t="s">
        <v>200</v>
      </c>
      <c r="D14" s="63">
        <v>0.3</v>
      </c>
      <c r="E14" s="64"/>
      <c r="F14" s="64"/>
      <c r="G14" s="64"/>
      <c r="H14" s="64"/>
      <c r="I14" s="64"/>
      <c r="J14" s="64"/>
      <c r="K14" s="64">
        <f t="shared" si="0"/>
        <v>0</v>
      </c>
    </row>
    <row r="15" spans="1:11">
      <c r="A15" s="60">
        <v>9</v>
      </c>
      <c r="B15" s="69" t="s">
        <v>12</v>
      </c>
      <c r="C15" s="62" t="s">
        <v>13</v>
      </c>
      <c r="D15" s="63">
        <v>5</v>
      </c>
      <c r="E15" s="63"/>
      <c r="F15" s="63"/>
      <c r="G15" s="64"/>
      <c r="H15" s="64"/>
      <c r="I15" s="64"/>
      <c r="J15" s="64"/>
      <c r="K15" s="64">
        <f>F15+H15+J15</f>
        <v>0</v>
      </c>
    </row>
    <row r="16" spans="1:11">
      <c r="A16" s="60">
        <v>10</v>
      </c>
      <c r="B16" s="65" t="s">
        <v>14</v>
      </c>
      <c r="C16" s="66"/>
      <c r="D16" s="67"/>
      <c r="E16" s="67"/>
      <c r="F16" s="68"/>
      <c r="G16" s="67"/>
      <c r="H16" s="68"/>
      <c r="I16" s="67"/>
      <c r="J16" s="68"/>
      <c r="K16" s="68">
        <f>SUM(K17:K18)</f>
        <v>0</v>
      </c>
    </row>
    <row r="17" spans="1:11">
      <c r="A17" s="60">
        <v>11</v>
      </c>
      <c r="B17" s="69" t="s">
        <v>15</v>
      </c>
      <c r="C17" s="62" t="s">
        <v>13</v>
      </c>
      <c r="D17" s="63">
        <v>150</v>
      </c>
      <c r="E17" s="63"/>
      <c r="F17" s="63"/>
      <c r="G17" s="64"/>
      <c r="H17" s="64"/>
      <c r="I17" s="64"/>
      <c r="J17" s="64"/>
      <c r="K17" s="64">
        <f>F17+H17+J17</f>
        <v>0</v>
      </c>
    </row>
    <row r="18" spans="1:11" ht="14.5">
      <c r="A18" s="60">
        <v>12</v>
      </c>
      <c r="B18" s="61" t="s">
        <v>201</v>
      </c>
      <c r="C18" s="71" t="s">
        <v>202</v>
      </c>
      <c r="D18" s="72">
        <f>12.6</f>
        <v>12.6</v>
      </c>
      <c r="E18" s="63"/>
      <c r="F18" s="63"/>
      <c r="G18" s="64"/>
      <c r="H18" s="64"/>
      <c r="I18" s="64"/>
      <c r="J18" s="64"/>
      <c r="K18" s="64">
        <f>F18+H18+J18</f>
        <v>0</v>
      </c>
    </row>
    <row r="19" spans="1:11">
      <c r="A19" s="60">
        <v>13</v>
      </c>
      <c r="B19" s="61" t="s">
        <v>19</v>
      </c>
      <c r="C19" s="62"/>
      <c r="D19" s="63"/>
      <c r="E19" s="63"/>
      <c r="F19" s="72"/>
      <c r="G19" s="63"/>
      <c r="H19" s="72"/>
      <c r="I19" s="63"/>
      <c r="J19" s="72"/>
      <c r="K19" s="72">
        <f>K20+K21+K23+K30+K39+K40</f>
        <v>0</v>
      </c>
    </row>
    <row r="20" spans="1:11" ht="14.5">
      <c r="A20" s="60">
        <v>14</v>
      </c>
      <c r="B20" s="73" t="s">
        <v>199</v>
      </c>
      <c r="C20" s="71" t="s">
        <v>202</v>
      </c>
      <c r="D20" s="72">
        <v>18</v>
      </c>
      <c r="E20" s="63"/>
      <c r="F20" s="63"/>
      <c r="G20" s="64"/>
      <c r="H20" s="64"/>
      <c r="I20" s="64"/>
      <c r="J20" s="64"/>
      <c r="K20" s="64">
        <f>F20+H20+J20</f>
        <v>0</v>
      </c>
    </row>
    <row r="21" spans="1:11">
      <c r="A21" s="60">
        <v>15</v>
      </c>
      <c r="B21" s="65" t="s">
        <v>4</v>
      </c>
      <c r="C21" s="66"/>
      <c r="D21" s="67"/>
      <c r="E21" s="68"/>
      <c r="F21" s="68"/>
      <c r="G21" s="68"/>
      <c r="H21" s="68"/>
      <c r="I21" s="68"/>
      <c r="J21" s="68"/>
      <c r="K21" s="68">
        <f>J21+H21+F21</f>
        <v>0</v>
      </c>
    </row>
    <row r="22" spans="1:11">
      <c r="A22" s="60">
        <v>16</v>
      </c>
      <c r="B22" s="69" t="s">
        <v>5</v>
      </c>
      <c r="C22" s="62" t="s">
        <v>6</v>
      </c>
      <c r="D22" s="63">
        <v>1.4219999999999999</v>
      </c>
      <c r="E22" s="70"/>
      <c r="F22" s="63"/>
      <c r="G22" s="64"/>
      <c r="H22" s="64"/>
      <c r="I22" s="64"/>
      <c r="J22" s="64"/>
      <c r="K22" s="64">
        <f>F22+H22+J22</f>
        <v>0</v>
      </c>
    </row>
    <row r="23" spans="1:11">
      <c r="A23" s="60">
        <v>17</v>
      </c>
      <c r="B23" s="65" t="s">
        <v>7</v>
      </c>
      <c r="C23" s="66"/>
      <c r="D23" s="67"/>
      <c r="E23" s="67"/>
      <c r="F23" s="68"/>
      <c r="G23" s="67"/>
      <c r="H23" s="68"/>
      <c r="I23" s="67"/>
      <c r="J23" s="68"/>
      <c r="K23" s="68">
        <f>SUM(K24:K29)</f>
        <v>0</v>
      </c>
    </row>
    <row r="24" spans="1:11">
      <c r="A24" s="60">
        <v>18</v>
      </c>
      <c r="B24" s="69" t="s">
        <v>8</v>
      </c>
      <c r="C24" s="62" t="s">
        <v>9</v>
      </c>
      <c r="D24" s="63">
        <v>14</v>
      </c>
      <c r="E24" s="63"/>
      <c r="F24" s="63"/>
      <c r="G24" s="64"/>
      <c r="H24" s="64"/>
      <c r="I24" s="64"/>
      <c r="J24" s="64"/>
      <c r="K24" s="64">
        <f>F24+H24+J24</f>
        <v>0</v>
      </c>
    </row>
    <row r="25" spans="1:11" ht="14.5">
      <c r="A25" s="60">
        <v>19</v>
      </c>
      <c r="B25" s="69" t="s">
        <v>10</v>
      </c>
      <c r="C25" s="62" t="s">
        <v>200</v>
      </c>
      <c r="D25" s="63">
        <v>0.3</v>
      </c>
      <c r="E25" s="63"/>
      <c r="F25" s="63"/>
      <c r="G25" s="64"/>
      <c r="H25" s="64"/>
      <c r="I25" s="64"/>
      <c r="J25" s="64"/>
      <c r="K25" s="64">
        <f t="shared" ref="K25:K29" si="1">F25+H25+J25</f>
        <v>0</v>
      </c>
    </row>
    <row r="26" spans="1:11" ht="14.5">
      <c r="A26" s="60">
        <v>20</v>
      </c>
      <c r="B26" s="69" t="s">
        <v>11</v>
      </c>
      <c r="C26" s="62" t="s">
        <v>200</v>
      </c>
      <c r="D26" s="63">
        <v>0.3</v>
      </c>
      <c r="E26" s="64"/>
      <c r="F26" s="64"/>
      <c r="G26" s="64"/>
      <c r="H26" s="64"/>
      <c r="I26" s="64"/>
      <c r="J26" s="64"/>
      <c r="K26" s="64">
        <f t="shared" si="1"/>
        <v>0</v>
      </c>
    </row>
    <row r="27" spans="1:11">
      <c r="A27" s="60">
        <v>21</v>
      </c>
      <c r="B27" s="69" t="s">
        <v>12</v>
      </c>
      <c r="C27" s="62" t="s">
        <v>13</v>
      </c>
      <c r="D27" s="63">
        <v>5</v>
      </c>
      <c r="E27" s="63"/>
      <c r="F27" s="63"/>
      <c r="G27" s="64"/>
      <c r="H27" s="64"/>
      <c r="I27" s="64"/>
      <c r="J27" s="64"/>
      <c r="K27" s="64">
        <f t="shared" si="1"/>
        <v>0</v>
      </c>
    </row>
    <row r="28" spans="1:11">
      <c r="A28" s="60">
        <v>22</v>
      </c>
      <c r="B28" s="69" t="s">
        <v>20</v>
      </c>
      <c r="C28" s="62" t="s">
        <v>6</v>
      </c>
      <c r="D28" s="63">
        <v>0.11</v>
      </c>
      <c r="E28" s="63"/>
      <c r="F28" s="63"/>
      <c r="G28" s="64"/>
      <c r="H28" s="64"/>
      <c r="I28" s="64"/>
      <c r="J28" s="64"/>
      <c r="K28" s="64">
        <f t="shared" si="1"/>
        <v>0</v>
      </c>
    </row>
    <row r="29" spans="1:11">
      <c r="A29" s="60">
        <v>23</v>
      </c>
      <c r="B29" s="69" t="s">
        <v>21</v>
      </c>
      <c r="C29" s="62" t="s">
        <v>13</v>
      </c>
      <c r="D29" s="63">
        <v>10</v>
      </c>
      <c r="E29" s="63"/>
      <c r="F29" s="63"/>
      <c r="G29" s="64"/>
      <c r="H29" s="64"/>
      <c r="I29" s="64"/>
      <c r="J29" s="64"/>
      <c r="K29" s="64">
        <f t="shared" si="1"/>
        <v>0</v>
      </c>
    </row>
    <row r="30" spans="1:11">
      <c r="A30" s="60">
        <v>24</v>
      </c>
      <c r="B30" s="65" t="s">
        <v>14</v>
      </c>
      <c r="C30" s="66"/>
      <c r="D30" s="67"/>
      <c r="E30" s="67"/>
      <c r="F30" s="68"/>
      <c r="G30" s="67"/>
      <c r="H30" s="68"/>
      <c r="I30" s="67"/>
      <c r="J30" s="68"/>
      <c r="K30" s="68">
        <f>SUM(K31:K38)</f>
        <v>0</v>
      </c>
    </row>
    <row r="31" spans="1:11">
      <c r="A31" s="60">
        <v>25</v>
      </c>
      <c r="B31" s="106" t="s">
        <v>22</v>
      </c>
      <c r="C31" s="62" t="s">
        <v>17</v>
      </c>
      <c r="D31" s="63">
        <v>1.1000000000000001</v>
      </c>
      <c r="E31" s="63"/>
      <c r="F31" s="63"/>
      <c r="G31" s="64"/>
      <c r="H31" s="64"/>
      <c r="I31" s="64"/>
      <c r="J31" s="64"/>
      <c r="K31" s="64">
        <f t="shared" ref="K31:K38" si="2">F31+H31+J31</f>
        <v>0</v>
      </c>
    </row>
    <row r="32" spans="1:11">
      <c r="A32" s="60">
        <v>26</v>
      </c>
      <c r="B32" s="106" t="s">
        <v>23</v>
      </c>
      <c r="C32" s="62" t="s">
        <v>9</v>
      </c>
      <c r="D32" s="63">
        <v>3</v>
      </c>
      <c r="E32" s="63"/>
      <c r="F32" s="63"/>
      <c r="G32" s="64"/>
      <c r="H32" s="64"/>
      <c r="I32" s="64"/>
      <c r="J32" s="64"/>
      <c r="K32" s="64">
        <f t="shared" si="2"/>
        <v>0</v>
      </c>
    </row>
    <row r="33" spans="1:11">
      <c r="A33" s="60">
        <v>27</v>
      </c>
      <c r="B33" s="106" t="s">
        <v>24</v>
      </c>
      <c r="C33" s="62" t="s">
        <v>25</v>
      </c>
      <c r="D33" s="63">
        <v>11</v>
      </c>
      <c r="E33" s="63"/>
      <c r="F33" s="63"/>
      <c r="G33" s="64"/>
      <c r="H33" s="64"/>
      <c r="I33" s="64"/>
      <c r="J33" s="64"/>
      <c r="K33" s="64">
        <f t="shared" si="2"/>
        <v>0</v>
      </c>
    </row>
    <row r="34" spans="1:11">
      <c r="A34" s="60">
        <v>28</v>
      </c>
      <c r="B34" s="106" t="s">
        <v>26</v>
      </c>
      <c r="C34" s="62" t="s">
        <v>9</v>
      </c>
      <c r="D34" s="63">
        <v>8</v>
      </c>
      <c r="E34" s="63"/>
      <c r="F34" s="63"/>
      <c r="G34" s="64"/>
      <c r="H34" s="64"/>
      <c r="I34" s="64"/>
      <c r="J34" s="64"/>
      <c r="K34" s="64">
        <f t="shared" si="2"/>
        <v>0</v>
      </c>
    </row>
    <row r="35" spans="1:11">
      <c r="A35" s="60">
        <v>29</v>
      </c>
      <c r="B35" s="106" t="s">
        <v>27</v>
      </c>
      <c r="C35" s="62" t="s">
        <v>9</v>
      </c>
      <c r="D35" s="63">
        <v>8</v>
      </c>
      <c r="E35" s="64"/>
      <c r="F35" s="63"/>
      <c r="G35" s="64"/>
      <c r="H35" s="64"/>
      <c r="I35" s="64"/>
      <c r="J35" s="64"/>
      <c r="K35" s="64">
        <f t="shared" si="2"/>
        <v>0</v>
      </c>
    </row>
    <row r="36" spans="1:11">
      <c r="A36" s="60">
        <v>30</v>
      </c>
      <c r="B36" s="106" t="s">
        <v>28</v>
      </c>
      <c r="C36" s="62" t="s">
        <v>9</v>
      </c>
      <c r="D36" s="63">
        <v>8</v>
      </c>
      <c r="E36" s="63"/>
      <c r="F36" s="63"/>
      <c r="G36" s="64"/>
      <c r="H36" s="64"/>
      <c r="I36" s="64"/>
      <c r="J36" s="64"/>
      <c r="K36" s="64">
        <f t="shared" si="2"/>
        <v>0</v>
      </c>
    </row>
    <row r="37" spans="1:11">
      <c r="A37" s="60">
        <v>31</v>
      </c>
      <c r="B37" s="106" t="s">
        <v>29</v>
      </c>
      <c r="C37" s="62" t="s">
        <v>9</v>
      </c>
      <c r="D37" s="63">
        <v>1</v>
      </c>
      <c r="E37" s="63"/>
      <c r="F37" s="63"/>
      <c r="G37" s="64"/>
      <c r="H37" s="64"/>
      <c r="I37" s="64"/>
      <c r="J37" s="64"/>
      <c r="K37" s="64">
        <f t="shared" si="2"/>
        <v>0</v>
      </c>
    </row>
    <row r="38" spans="1:11">
      <c r="A38" s="60">
        <v>32</v>
      </c>
      <c r="B38" s="106" t="s">
        <v>30</v>
      </c>
      <c r="C38" s="62" t="s">
        <v>9</v>
      </c>
      <c r="D38" s="63">
        <v>3</v>
      </c>
      <c r="E38" s="63"/>
      <c r="F38" s="63"/>
      <c r="G38" s="64"/>
      <c r="H38" s="64"/>
      <c r="I38" s="64"/>
      <c r="J38" s="64"/>
      <c r="K38" s="64">
        <f t="shared" si="2"/>
        <v>0</v>
      </c>
    </row>
    <row r="39" spans="1:11" ht="14.5">
      <c r="A39" s="60">
        <v>33</v>
      </c>
      <c r="B39" s="65" t="s">
        <v>201</v>
      </c>
      <c r="C39" s="66" t="s">
        <v>202</v>
      </c>
      <c r="D39" s="67">
        <v>7.2</v>
      </c>
      <c r="E39" s="67"/>
      <c r="F39" s="68"/>
      <c r="G39" s="67"/>
      <c r="H39" s="68"/>
      <c r="I39" s="67"/>
      <c r="J39" s="68"/>
      <c r="K39" s="68">
        <f>F39+H39+J39</f>
        <v>0</v>
      </c>
    </row>
    <row r="40" spans="1:11">
      <c r="A40" s="60">
        <v>34</v>
      </c>
      <c r="B40" s="65" t="s">
        <v>31</v>
      </c>
      <c r="C40" s="66"/>
      <c r="D40" s="67"/>
      <c r="E40" s="67"/>
      <c r="F40" s="68"/>
      <c r="G40" s="67"/>
      <c r="H40" s="68"/>
      <c r="I40" s="67"/>
      <c r="J40" s="68"/>
      <c r="K40" s="68">
        <f>SUM(K41:K44)</f>
        <v>0</v>
      </c>
    </row>
    <row r="41" spans="1:11" ht="14.5">
      <c r="A41" s="60">
        <v>35</v>
      </c>
      <c r="B41" s="69" t="s">
        <v>203</v>
      </c>
      <c r="C41" s="62" t="s">
        <v>200</v>
      </c>
      <c r="D41" s="63">
        <v>0.15360000000000001</v>
      </c>
      <c r="E41" s="63"/>
      <c r="F41" s="63"/>
      <c r="G41" s="64"/>
      <c r="H41" s="64"/>
      <c r="I41" s="64"/>
      <c r="J41" s="64"/>
      <c r="K41" s="64">
        <f t="shared" ref="K41:K44" si="3">F41+H41+J41</f>
        <v>0</v>
      </c>
    </row>
    <row r="42" spans="1:11" ht="14.5">
      <c r="A42" s="60">
        <v>36</v>
      </c>
      <c r="B42" s="69" t="s">
        <v>32</v>
      </c>
      <c r="C42" s="62" t="s">
        <v>200</v>
      </c>
      <c r="D42" s="63">
        <v>0.27</v>
      </c>
      <c r="E42" s="63"/>
      <c r="F42" s="63"/>
      <c r="G42" s="64"/>
      <c r="H42" s="64"/>
      <c r="I42" s="64"/>
      <c r="J42" s="64"/>
      <c r="K42" s="64">
        <f t="shared" si="3"/>
        <v>0</v>
      </c>
    </row>
    <row r="43" spans="1:11">
      <c r="A43" s="60">
        <v>37</v>
      </c>
      <c r="B43" s="69" t="s">
        <v>33</v>
      </c>
      <c r="C43" s="62" t="s">
        <v>17</v>
      </c>
      <c r="D43" s="63">
        <v>0.06</v>
      </c>
      <c r="E43" s="63"/>
      <c r="F43" s="63"/>
      <c r="G43" s="64"/>
      <c r="H43" s="64"/>
      <c r="I43" s="64"/>
      <c r="J43" s="64"/>
      <c r="K43" s="64">
        <f t="shared" si="3"/>
        <v>0</v>
      </c>
    </row>
    <row r="44" spans="1:11">
      <c r="A44" s="60">
        <v>38</v>
      </c>
      <c r="B44" s="69" t="s">
        <v>12</v>
      </c>
      <c r="C44" s="62" t="s">
        <v>13</v>
      </c>
      <c r="D44" s="63">
        <v>4</v>
      </c>
      <c r="E44" s="63"/>
      <c r="F44" s="63"/>
      <c r="G44" s="64"/>
      <c r="H44" s="64"/>
      <c r="I44" s="64"/>
      <c r="J44" s="64"/>
      <c r="K44" s="64">
        <f t="shared" si="3"/>
        <v>0</v>
      </c>
    </row>
    <row r="45" spans="1:11">
      <c r="A45" s="60">
        <v>39</v>
      </c>
      <c r="B45" s="61" t="s">
        <v>34</v>
      </c>
      <c r="C45" s="62"/>
      <c r="D45" s="63"/>
      <c r="E45" s="63"/>
      <c r="F45" s="72"/>
      <c r="G45" s="63"/>
      <c r="H45" s="72"/>
      <c r="I45" s="63"/>
      <c r="J45" s="72"/>
      <c r="K45" s="72">
        <f>K46+K47+K48+K54+K55+K57+K60+K66+K73+K76+K79+K82+K85+K90+K93+K101</f>
        <v>0</v>
      </c>
    </row>
    <row r="46" spans="1:11" s="56" customFormat="1" ht="14.5">
      <c r="A46" s="60">
        <v>40</v>
      </c>
      <c r="B46" s="77" t="s">
        <v>199</v>
      </c>
      <c r="C46" s="71" t="s">
        <v>204</v>
      </c>
      <c r="D46" s="72">
        <v>2.3199999999999998</v>
      </c>
      <c r="E46" s="72"/>
      <c r="F46" s="72"/>
      <c r="G46" s="74"/>
      <c r="H46" s="74"/>
      <c r="I46" s="74"/>
      <c r="J46" s="74"/>
      <c r="K46" s="74">
        <f t="shared" ref="K46:K47" si="4">F46+H46+J46</f>
        <v>0</v>
      </c>
    </row>
    <row r="47" spans="1:11" s="56" customFormat="1" ht="14.5">
      <c r="A47" s="60">
        <v>41</v>
      </c>
      <c r="B47" s="78" t="s">
        <v>35</v>
      </c>
      <c r="C47" s="71" t="s">
        <v>204</v>
      </c>
      <c r="D47" s="72">
        <v>3.2479999999999998</v>
      </c>
      <c r="E47" s="72"/>
      <c r="F47" s="72"/>
      <c r="G47" s="74"/>
      <c r="H47" s="74"/>
      <c r="I47" s="74"/>
      <c r="J47" s="74"/>
      <c r="K47" s="74">
        <f t="shared" si="4"/>
        <v>0</v>
      </c>
    </row>
    <row r="48" spans="1:11" s="56" customFormat="1" ht="14.5">
      <c r="A48" s="60">
        <v>42</v>
      </c>
      <c r="B48" s="82" t="s">
        <v>7</v>
      </c>
      <c r="C48" s="89" t="s">
        <v>206</v>
      </c>
      <c r="D48" s="68">
        <v>20.16</v>
      </c>
      <c r="E48" s="68"/>
      <c r="F48" s="68"/>
      <c r="G48" s="68"/>
      <c r="H48" s="68"/>
      <c r="I48" s="68"/>
      <c r="J48" s="68"/>
      <c r="K48" s="68">
        <f>K49+K50+K51+K52+K53</f>
        <v>0</v>
      </c>
    </row>
    <row r="49" spans="1:11" s="56" customFormat="1" ht="14.5">
      <c r="A49" s="60">
        <v>43</v>
      </c>
      <c r="B49" s="79" t="s">
        <v>32</v>
      </c>
      <c r="C49" s="62" t="s">
        <v>207</v>
      </c>
      <c r="D49" s="63">
        <v>0.48719999999999991</v>
      </c>
      <c r="E49" s="63"/>
      <c r="F49" s="63"/>
      <c r="G49" s="74"/>
      <c r="H49" s="74"/>
      <c r="I49" s="64"/>
      <c r="J49" s="64"/>
      <c r="K49" s="64">
        <f t="shared" ref="K49:K51" si="5">F49+H49+J49</f>
        <v>0</v>
      </c>
    </row>
    <row r="50" spans="1:11" s="56" customFormat="1" ht="14.5">
      <c r="A50" s="60">
        <v>44</v>
      </c>
      <c r="B50" s="69" t="s">
        <v>10</v>
      </c>
      <c r="C50" s="62" t="s">
        <v>207</v>
      </c>
      <c r="D50" s="63">
        <v>7.9189333333333348E-2</v>
      </c>
      <c r="E50" s="63"/>
      <c r="F50" s="63"/>
      <c r="G50" s="74"/>
      <c r="H50" s="74"/>
      <c r="I50" s="64"/>
      <c r="J50" s="64"/>
      <c r="K50" s="64">
        <f t="shared" si="5"/>
        <v>0</v>
      </c>
    </row>
    <row r="51" spans="1:11" s="56" customFormat="1">
      <c r="A51" s="60">
        <v>45</v>
      </c>
      <c r="B51" s="69" t="s">
        <v>12</v>
      </c>
      <c r="C51" s="62" t="s">
        <v>13</v>
      </c>
      <c r="D51" s="63">
        <v>1.6239999999999999</v>
      </c>
      <c r="E51" s="63"/>
      <c r="F51" s="63"/>
      <c r="G51" s="74"/>
      <c r="H51" s="74"/>
      <c r="I51" s="64"/>
      <c r="J51" s="64"/>
      <c r="K51" s="64">
        <f t="shared" si="5"/>
        <v>0</v>
      </c>
    </row>
    <row r="52" spans="1:11" s="56" customFormat="1">
      <c r="A52" s="60">
        <v>46</v>
      </c>
      <c r="B52" s="69" t="s">
        <v>36</v>
      </c>
      <c r="C52" s="62" t="s">
        <v>17</v>
      </c>
      <c r="D52" s="63">
        <v>0.748</v>
      </c>
      <c r="E52" s="70"/>
      <c r="F52" s="63"/>
      <c r="G52" s="64"/>
      <c r="H52" s="64"/>
      <c r="I52" s="64"/>
      <c r="J52" s="64"/>
      <c r="K52" s="64">
        <f>F52+H52+J52</f>
        <v>0</v>
      </c>
    </row>
    <row r="53" spans="1:11" s="56" customFormat="1">
      <c r="A53" s="60">
        <v>47</v>
      </c>
      <c r="B53" s="75" t="s">
        <v>21</v>
      </c>
      <c r="C53" s="62" t="s">
        <v>13</v>
      </c>
      <c r="D53" s="63">
        <v>10</v>
      </c>
      <c r="E53" s="63"/>
      <c r="F53" s="64"/>
      <c r="G53" s="74"/>
      <c r="H53" s="74"/>
      <c r="I53" s="64"/>
      <c r="J53" s="64"/>
      <c r="K53" s="64">
        <f>F53+H53+J53</f>
        <v>0</v>
      </c>
    </row>
    <row r="54" spans="1:11" s="56" customFormat="1" ht="14.5">
      <c r="A54" s="60">
        <v>48</v>
      </c>
      <c r="B54" s="82" t="s">
        <v>205</v>
      </c>
      <c r="C54" s="89" t="s">
        <v>204</v>
      </c>
      <c r="D54" s="68">
        <v>4.9980000000000002</v>
      </c>
      <c r="E54" s="68"/>
      <c r="F54" s="68"/>
      <c r="G54" s="68"/>
      <c r="H54" s="68"/>
      <c r="I54" s="68"/>
      <c r="J54" s="68"/>
      <c r="K54" s="68">
        <f>F54+H54+J54</f>
        <v>0</v>
      </c>
    </row>
    <row r="55" spans="1:11" s="56" customFormat="1" ht="14.5">
      <c r="A55" s="60">
        <v>49</v>
      </c>
      <c r="B55" s="82" t="s">
        <v>37</v>
      </c>
      <c r="C55" s="89" t="s">
        <v>204</v>
      </c>
      <c r="D55" s="68">
        <v>7.6559999999999988</v>
      </c>
      <c r="E55" s="68"/>
      <c r="F55" s="68"/>
      <c r="G55" s="68"/>
      <c r="H55" s="68"/>
      <c r="I55" s="68"/>
      <c r="J55" s="68"/>
      <c r="K55" s="68">
        <f>K56</f>
        <v>0</v>
      </c>
    </row>
    <row r="56" spans="1:11" s="56" customFormat="1">
      <c r="A56" s="60">
        <v>50</v>
      </c>
      <c r="B56" s="79" t="s">
        <v>38</v>
      </c>
      <c r="C56" s="62" t="s">
        <v>9</v>
      </c>
      <c r="D56" s="63">
        <v>505.29599999999994</v>
      </c>
      <c r="E56" s="64"/>
      <c r="F56" s="64"/>
      <c r="G56" s="64"/>
      <c r="H56" s="64"/>
      <c r="I56" s="64"/>
      <c r="J56" s="64"/>
      <c r="K56" s="64">
        <f>F56+H56+J56</f>
        <v>0</v>
      </c>
    </row>
    <row r="57" spans="1:11" s="56" customFormat="1" ht="14.5">
      <c r="A57" s="60">
        <v>51</v>
      </c>
      <c r="B57" s="82" t="s">
        <v>40</v>
      </c>
      <c r="C57" s="89" t="s">
        <v>204</v>
      </c>
      <c r="D57" s="68">
        <f>D55*0.13</f>
        <v>0.99527999999999983</v>
      </c>
      <c r="E57" s="68"/>
      <c r="F57" s="68"/>
      <c r="G57" s="68"/>
      <c r="H57" s="68"/>
      <c r="I57" s="68"/>
      <c r="J57" s="68"/>
      <c r="K57" s="68">
        <f>K58+K59</f>
        <v>0</v>
      </c>
    </row>
    <row r="58" spans="1:11" s="56" customFormat="1" ht="14.5">
      <c r="A58" s="60">
        <v>52</v>
      </c>
      <c r="B58" s="79" t="s">
        <v>18</v>
      </c>
      <c r="C58" s="62" t="s">
        <v>207</v>
      </c>
      <c r="D58" s="63">
        <v>1.3933919999999997</v>
      </c>
      <c r="E58" s="64"/>
      <c r="F58" s="63"/>
      <c r="G58" s="74"/>
      <c r="H58" s="74"/>
      <c r="I58" s="64"/>
      <c r="J58" s="64"/>
      <c r="K58" s="64">
        <f>F58+H58+J58</f>
        <v>0</v>
      </c>
    </row>
    <row r="59" spans="1:11" s="56" customFormat="1">
      <c r="A59" s="60">
        <v>53</v>
      </c>
      <c r="B59" s="79" t="s">
        <v>41</v>
      </c>
      <c r="C59" s="62" t="s">
        <v>17</v>
      </c>
      <c r="D59" s="63">
        <v>0.33839519999999995</v>
      </c>
      <c r="E59" s="64"/>
      <c r="F59" s="63"/>
      <c r="G59" s="74"/>
      <c r="H59" s="74"/>
      <c r="I59" s="64"/>
      <c r="J59" s="64"/>
      <c r="K59" s="64">
        <f>F59+H59+J59</f>
        <v>0</v>
      </c>
    </row>
    <row r="60" spans="1:11" s="56" customFormat="1" ht="14.5">
      <c r="A60" s="60">
        <v>54</v>
      </c>
      <c r="B60" s="82" t="s">
        <v>42</v>
      </c>
      <c r="C60" s="89" t="s">
        <v>204</v>
      </c>
      <c r="D60" s="68">
        <f>3.6*5*0.2*0.2</f>
        <v>0.72000000000000008</v>
      </c>
      <c r="E60" s="68"/>
      <c r="F60" s="68"/>
      <c r="G60" s="68"/>
      <c r="H60" s="68"/>
      <c r="I60" s="68"/>
      <c r="J60" s="68"/>
      <c r="K60" s="68">
        <f>SUM(K61:K65)</f>
        <v>0</v>
      </c>
    </row>
    <row r="61" spans="1:11" s="56" customFormat="1">
      <c r="A61" s="60">
        <v>55</v>
      </c>
      <c r="B61" s="76" t="s">
        <v>43</v>
      </c>
      <c r="C61" s="62" t="s">
        <v>17</v>
      </c>
      <c r="D61" s="63">
        <v>0.11968000000000001</v>
      </c>
      <c r="E61" s="63"/>
      <c r="F61" s="63"/>
      <c r="G61" s="64"/>
      <c r="H61" s="64"/>
      <c r="I61" s="64"/>
      <c r="J61" s="64"/>
      <c r="K61" s="64">
        <f>F61+H61+J61</f>
        <v>0</v>
      </c>
    </row>
    <row r="62" spans="1:11" s="56" customFormat="1">
      <c r="A62" s="60">
        <v>56</v>
      </c>
      <c r="B62" s="83" t="s">
        <v>256</v>
      </c>
      <c r="C62" s="62" t="s">
        <v>17</v>
      </c>
      <c r="D62" s="63">
        <v>4.4659999999999993</v>
      </c>
      <c r="E62" s="64"/>
      <c r="F62" s="64"/>
      <c r="G62" s="64"/>
      <c r="H62" s="64"/>
      <c r="I62" s="64"/>
      <c r="J62" s="64"/>
      <c r="K62" s="64">
        <f t="shared" ref="K62:K80" si="6">F62+H62+J62</f>
        <v>0</v>
      </c>
    </row>
    <row r="63" spans="1:11" s="56" customFormat="1" ht="14.5">
      <c r="A63" s="60">
        <v>57</v>
      </c>
      <c r="B63" s="83" t="s">
        <v>205</v>
      </c>
      <c r="C63" s="62" t="s">
        <v>204</v>
      </c>
      <c r="D63" s="63">
        <v>0.57120000000000004</v>
      </c>
      <c r="E63" s="64"/>
      <c r="F63" s="64"/>
      <c r="G63" s="64"/>
      <c r="H63" s="64"/>
      <c r="I63" s="64"/>
      <c r="J63" s="64"/>
      <c r="K63" s="64">
        <f t="shared" si="6"/>
        <v>0</v>
      </c>
    </row>
    <row r="64" spans="1:11" s="56" customFormat="1" ht="14.5">
      <c r="A64" s="60">
        <v>58</v>
      </c>
      <c r="B64" s="79" t="s">
        <v>257</v>
      </c>
      <c r="C64" s="62" t="s">
        <v>207</v>
      </c>
      <c r="D64" s="63">
        <v>0.15312000000000001</v>
      </c>
      <c r="E64" s="64"/>
      <c r="F64" s="64"/>
      <c r="G64" s="64"/>
      <c r="H64" s="64"/>
      <c r="I64" s="64"/>
      <c r="J64" s="64"/>
      <c r="K64" s="64">
        <f t="shared" si="6"/>
        <v>0</v>
      </c>
    </row>
    <row r="65" spans="1:11" s="56" customFormat="1">
      <c r="A65" s="60">
        <v>59</v>
      </c>
      <c r="B65" s="106" t="s">
        <v>12</v>
      </c>
      <c r="C65" s="62" t="s">
        <v>13</v>
      </c>
      <c r="D65" s="63">
        <v>0.5</v>
      </c>
      <c r="E65" s="63"/>
      <c r="F65" s="63"/>
      <c r="G65" s="64"/>
      <c r="H65" s="64"/>
      <c r="I65" s="64"/>
      <c r="J65" s="64"/>
      <c r="K65" s="64">
        <f t="shared" si="6"/>
        <v>0</v>
      </c>
    </row>
    <row r="66" spans="1:11" s="56" customFormat="1" ht="14.5">
      <c r="A66" s="60">
        <v>60</v>
      </c>
      <c r="B66" s="82" t="s">
        <v>44</v>
      </c>
      <c r="C66" s="89" t="s">
        <v>206</v>
      </c>
      <c r="D66" s="68">
        <v>10.920000000000002</v>
      </c>
      <c r="E66" s="68"/>
      <c r="F66" s="68"/>
      <c r="G66" s="68"/>
      <c r="H66" s="68"/>
      <c r="I66" s="68"/>
      <c r="J66" s="68"/>
      <c r="K66" s="68">
        <f t="shared" si="6"/>
        <v>0</v>
      </c>
    </row>
    <row r="67" spans="1:11" s="56" customFormat="1" ht="14.5">
      <c r="A67" s="60">
        <v>61</v>
      </c>
      <c r="B67" s="69" t="s">
        <v>10</v>
      </c>
      <c r="C67" s="62" t="s">
        <v>207</v>
      </c>
      <c r="D67" s="63">
        <v>0.9</v>
      </c>
      <c r="E67" s="63"/>
      <c r="F67" s="63"/>
      <c r="G67" s="74"/>
      <c r="H67" s="64"/>
      <c r="I67" s="64"/>
      <c r="J67" s="64"/>
      <c r="K67" s="64">
        <f t="shared" si="6"/>
        <v>0</v>
      </c>
    </row>
    <row r="68" spans="1:11" s="56" customFormat="1" ht="14.5">
      <c r="A68" s="60">
        <v>62</v>
      </c>
      <c r="B68" s="79" t="s">
        <v>32</v>
      </c>
      <c r="C68" s="62" t="s">
        <v>207</v>
      </c>
      <c r="D68" s="63">
        <v>0.79374000000000011</v>
      </c>
      <c r="E68" s="63"/>
      <c r="F68" s="63"/>
      <c r="G68" s="74"/>
      <c r="H68" s="64"/>
      <c r="I68" s="64"/>
      <c r="J68" s="64"/>
      <c r="K68" s="64">
        <f t="shared" si="6"/>
        <v>0</v>
      </c>
    </row>
    <row r="69" spans="1:11" s="56" customFormat="1">
      <c r="A69" s="60">
        <v>63</v>
      </c>
      <c r="B69" s="69" t="s">
        <v>12</v>
      </c>
      <c r="C69" s="62" t="s">
        <v>13</v>
      </c>
      <c r="D69" s="63">
        <v>1.4196000000000004</v>
      </c>
      <c r="E69" s="63"/>
      <c r="F69" s="63"/>
      <c r="G69" s="74"/>
      <c r="H69" s="64"/>
      <c r="I69" s="64"/>
      <c r="J69" s="64"/>
      <c r="K69" s="64">
        <f t="shared" si="6"/>
        <v>0</v>
      </c>
    </row>
    <row r="70" spans="1:11" s="56" customFormat="1">
      <c r="A70" s="60">
        <v>64</v>
      </c>
      <c r="B70" s="76" t="s">
        <v>208</v>
      </c>
      <c r="C70" s="62" t="s">
        <v>13</v>
      </c>
      <c r="D70" s="63">
        <v>0.04</v>
      </c>
      <c r="E70" s="63"/>
      <c r="F70" s="63"/>
      <c r="G70" s="74"/>
      <c r="H70" s="64"/>
      <c r="I70" s="64"/>
      <c r="J70" s="64"/>
      <c r="K70" s="64">
        <f t="shared" si="6"/>
        <v>0</v>
      </c>
    </row>
    <row r="71" spans="1:11" s="56" customFormat="1">
      <c r="A71" s="60">
        <v>65</v>
      </c>
      <c r="B71" s="76" t="s">
        <v>33</v>
      </c>
      <c r="C71" s="62" t="s">
        <v>17</v>
      </c>
      <c r="D71" s="63">
        <v>0.12</v>
      </c>
      <c r="E71" s="63"/>
      <c r="F71" s="63"/>
      <c r="G71" s="64"/>
      <c r="H71" s="64"/>
      <c r="I71" s="64"/>
      <c r="J71" s="64"/>
      <c r="K71" s="64">
        <f t="shared" si="6"/>
        <v>0</v>
      </c>
    </row>
    <row r="72" spans="1:11" s="56" customFormat="1">
      <c r="A72" s="60">
        <v>66</v>
      </c>
      <c r="B72" s="69" t="s">
        <v>12</v>
      </c>
      <c r="C72" s="62" t="s">
        <v>13</v>
      </c>
      <c r="D72" s="63">
        <v>1.1356800000000002</v>
      </c>
      <c r="E72" s="63"/>
      <c r="F72" s="63"/>
      <c r="G72" s="74"/>
      <c r="H72" s="64"/>
      <c r="I72" s="64"/>
      <c r="J72" s="64"/>
      <c r="K72" s="64">
        <f t="shared" si="6"/>
        <v>0</v>
      </c>
    </row>
    <row r="73" spans="1:11" s="56" customFormat="1" ht="14.5">
      <c r="A73" s="60">
        <v>67</v>
      </c>
      <c r="B73" s="82" t="s">
        <v>45</v>
      </c>
      <c r="C73" s="89" t="s">
        <v>206</v>
      </c>
      <c r="D73" s="68">
        <v>65.28</v>
      </c>
      <c r="E73" s="68"/>
      <c r="F73" s="68"/>
      <c r="G73" s="68"/>
      <c r="H73" s="68"/>
      <c r="I73" s="68"/>
      <c r="J73" s="68"/>
      <c r="K73" s="68">
        <f t="shared" si="6"/>
        <v>0</v>
      </c>
    </row>
    <row r="74" spans="1:11" s="56" customFormat="1" ht="14.5">
      <c r="A74" s="60">
        <v>68</v>
      </c>
      <c r="B74" s="76" t="s">
        <v>18</v>
      </c>
      <c r="C74" s="62" t="s">
        <v>207</v>
      </c>
      <c r="D74" s="63">
        <v>2.7417599999999998</v>
      </c>
      <c r="E74" s="64"/>
      <c r="F74" s="64"/>
      <c r="G74" s="64"/>
      <c r="H74" s="64"/>
      <c r="I74" s="64"/>
      <c r="J74" s="64"/>
      <c r="K74" s="64">
        <f t="shared" si="6"/>
        <v>0</v>
      </c>
    </row>
    <row r="75" spans="1:11" s="56" customFormat="1">
      <c r="A75" s="60">
        <v>69</v>
      </c>
      <c r="B75" s="79" t="s">
        <v>16</v>
      </c>
      <c r="C75" s="62" t="s">
        <v>17</v>
      </c>
      <c r="D75" s="63">
        <v>0.665856</v>
      </c>
      <c r="E75" s="64"/>
      <c r="F75" s="64"/>
      <c r="G75" s="64"/>
      <c r="H75" s="64"/>
      <c r="I75" s="64"/>
      <c r="J75" s="64"/>
      <c r="K75" s="64">
        <f t="shared" si="6"/>
        <v>0</v>
      </c>
    </row>
    <row r="76" spans="1:11" s="56" customFormat="1" ht="14.5">
      <c r="A76" s="60">
        <v>70</v>
      </c>
      <c r="B76" s="82" t="s">
        <v>46</v>
      </c>
      <c r="C76" s="89" t="s">
        <v>206</v>
      </c>
      <c r="D76" s="68">
        <v>32.64</v>
      </c>
      <c r="E76" s="68"/>
      <c r="F76" s="68"/>
      <c r="G76" s="68"/>
      <c r="H76" s="68"/>
      <c r="I76" s="68"/>
      <c r="J76" s="68"/>
      <c r="K76" s="68">
        <f t="shared" si="6"/>
        <v>0</v>
      </c>
    </row>
    <row r="77" spans="1:11" s="56" customFormat="1">
      <c r="A77" s="60">
        <v>71</v>
      </c>
      <c r="B77" s="79" t="s">
        <v>16</v>
      </c>
      <c r="C77" s="62" t="s">
        <v>17</v>
      </c>
      <c r="D77" s="63">
        <v>4.4999999999999998E-2</v>
      </c>
      <c r="E77" s="64"/>
      <c r="F77" s="63"/>
      <c r="G77" s="74"/>
      <c r="H77" s="74"/>
      <c r="I77" s="74"/>
      <c r="J77" s="74"/>
      <c r="K77" s="64">
        <f t="shared" si="6"/>
        <v>0</v>
      </c>
    </row>
    <row r="78" spans="1:11" s="56" customFormat="1">
      <c r="A78" s="60">
        <v>72</v>
      </c>
      <c r="B78" s="79" t="s">
        <v>47</v>
      </c>
      <c r="C78" s="62" t="s">
        <v>9</v>
      </c>
      <c r="D78" s="63">
        <v>4</v>
      </c>
      <c r="E78" s="64"/>
      <c r="F78" s="64"/>
      <c r="G78" s="74"/>
      <c r="H78" s="74"/>
      <c r="I78" s="74"/>
      <c r="J78" s="74"/>
      <c r="K78" s="64">
        <f t="shared" si="6"/>
        <v>0</v>
      </c>
    </row>
    <row r="79" spans="1:11" s="56" customFormat="1" ht="14.5">
      <c r="A79" s="60">
        <v>73</v>
      </c>
      <c r="B79" s="82" t="s">
        <v>48</v>
      </c>
      <c r="C79" s="89" t="s">
        <v>206</v>
      </c>
      <c r="D79" s="68">
        <v>32.64</v>
      </c>
      <c r="E79" s="68"/>
      <c r="F79" s="68"/>
      <c r="G79" s="68"/>
      <c r="H79" s="68"/>
      <c r="I79" s="68"/>
      <c r="J79" s="68"/>
      <c r="K79" s="68">
        <f t="shared" si="6"/>
        <v>0</v>
      </c>
    </row>
    <row r="80" spans="1:11" s="56" customFormat="1">
      <c r="A80" s="60">
        <v>74</v>
      </c>
      <c r="B80" s="76" t="s">
        <v>49</v>
      </c>
      <c r="C80" s="62" t="s">
        <v>13</v>
      </c>
      <c r="D80" s="63">
        <v>45</v>
      </c>
      <c r="E80" s="64"/>
      <c r="F80" s="64"/>
      <c r="G80" s="74"/>
      <c r="H80" s="74"/>
      <c r="I80" s="74"/>
      <c r="J80" s="74"/>
      <c r="K80" s="64">
        <f t="shared" si="6"/>
        <v>0</v>
      </c>
    </row>
    <row r="81" spans="1:11" s="56" customFormat="1">
      <c r="A81" s="60">
        <v>75</v>
      </c>
      <c r="B81" s="76" t="s">
        <v>50</v>
      </c>
      <c r="C81" s="62" t="s">
        <v>13</v>
      </c>
      <c r="D81" s="63">
        <v>40</v>
      </c>
      <c r="E81" s="64"/>
      <c r="F81" s="64"/>
      <c r="G81" s="81"/>
      <c r="H81" s="74"/>
      <c r="I81" s="74"/>
      <c r="J81" s="74"/>
      <c r="K81" s="64">
        <f>F81+H81+J81</f>
        <v>0</v>
      </c>
    </row>
    <row r="82" spans="1:11" s="56" customFormat="1" ht="14.5">
      <c r="A82" s="60">
        <v>76</v>
      </c>
      <c r="B82" s="82" t="s">
        <v>51</v>
      </c>
      <c r="C82" s="89" t="s">
        <v>206</v>
      </c>
      <c r="D82" s="68">
        <v>32.64</v>
      </c>
      <c r="E82" s="68"/>
      <c r="F82" s="68"/>
      <c r="G82" s="68"/>
      <c r="H82" s="68"/>
      <c r="I82" s="68"/>
      <c r="J82" s="68"/>
      <c r="K82" s="68">
        <f>F82+H82+J82</f>
        <v>0</v>
      </c>
    </row>
    <row r="83" spans="1:11" s="56" customFormat="1">
      <c r="A83" s="60">
        <v>77</v>
      </c>
      <c r="B83" s="76" t="s">
        <v>52</v>
      </c>
      <c r="C83" s="62" t="s">
        <v>9</v>
      </c>
      <c r="D83" s="63">
        <v>3</v>
      </c>
      <c r="E83" s="64"/>
      <c r="F83" s="64"/>
      <c r="G83" s="74"/>
      <c r="H83" s="74"/>
      <c r="I83" s="74"/>
      <c r="J83" s="74"/>
      <c r="K83" s="64">
        <f t="shared" ref="K83:K84" si="7">F83+H83+J83</f>
        <v>0</v>
      </c>
    </row>
    <row r="84" spans="1:11" s="56" customFormat="1">
      <c r="A84" s="60">
        <v>78</v>
      </c>
      <c r="B84" s="76" t="s">
        <v>47</v>
      </c>
      <c r="C84" s="62" t="s">
        <v>9</v>
      </c>
      <c r="D84" s="63">
        <v>4</v>
      </c>
      <c r="E84" s="64"/>
      <c r="F84" s="64"/>
      <c r="G84" s="74"/>
      <c r="H84" s="74"/>
      <c r="I84" s="74"/>
      <c r="J84" s="74"/>
      <c r="K84" s="64">
        <f t="shared" si="7"/>
        <v>0</v>
      </c>
    </row>
    <row r="85" spans="1:11" s="56" customFormat="1" ht="14.5">
      <c r="A85" s="60">
        <v>79</v>
      </c>
      <c r="B85" s="82" t="s">
        <v>53</v>
      </c>
      <c r="C85" s="89" t="s">
        <v>206</v>
      </c>
      <c r="D85" s="68">
        <v>8.16</v>
      </c>
      <c r="E85" s="68"/>
      <c r="F85" s="68"/>
      <c r="G85" s="68"/>
      <c r="H85" s="68"/>
      <c r="I85" s="68"/>
      <c r="J85" s="68"/>
      <c r="K85" s="68">
        <f>F85+H85+J85</f>
        <v>0</v>
      </c>
    </row>
    <row r="86" spans="1:11" s="56" customFormat="1" ht="14.5">
      <c r="A86" s="60">
        <v>80</v>
      </c>
      <c r="B86" s="61" t="s">
        <v>205</v>
      </c>
      <c r="C86" s="71" t="s">
        <v>204</v>
      </c>
      <c r="D86" s="72">
        <v>0.85680000000000012</v>
      </c>
      <c r="E86" s="63"/>
      <c r="F86" s="63"/>
      <c r="G86" s="64"/>
      <c r="H86" s="64"/>
      <c r="I86" s="64"/>
      <c r="J86" s="64"/>
      <c r="K86" s="64">
        <f>F86+H86+J86</f>
        <v>0</v>
      </c>
    </row>
    <row r="87" spans="1:11" s="56" customFormat="1" ht="14.5">
      <c r="A87" s="60">
        <v>81</v>
      </c>
      <c r="B87" s="80" t="s">
        <v>54</v>
      </c>
      <c r="C87" s="71" t="s">
        <v>206</v>
      </c>
      <c r="D87" s="72">
        <v>8.16</v>
      </c>
      <c r="E87" s="63"/>
      <c r="F87" s="63"/>
      <c r="G87" s="64"/>
      <c r="H87" s="64"/>
      <c r="I87" s="74"/>
      <c r="J87" s="74"/>
      <c r="K87" s="64">
        <f t="shared" ref="K87:K89" si="8">F87+H87+J87</f>
        <v>0</v>
      </c>
    </row>
    <row r="88" spans="1:11" s="56" customFormat="1" ht="14.5">
      <c r="A88" s="60">
        <v>82</v>
      </c>
      <c r="B88" s="83" t="s">
        <v>18</v>
      </c>
      <c r="C88" s="62" t="s">
        <v>207</v>
      </c>
      <c r="D88" s="63">
        <v>0.57120000000000004</v>
      </c>
      <c r="E88" s="64"/>
      <c r="F88" s="64"/>
      <c r="G88" s="64"/>
      <c r="H88" s="64"/>
      <c r="I88" s="64"/>
      <c r="J88" s="64"/>
      <c r="K88" s="64">
        <f t="shared" si="8"/>
        <v>0</v>
      </c>
    </row>
    <row r="89" spans="1:11" s="56" customFormat="1">
      <c r="A89" s="60">
        <v>83</v>
      </c>
      <c r="B89" s="83" t="s">
        <v>16</v>
      </c>
      <c r="C89" s="62" t="s">
        <v>17</v>
      </c>
      <c r="D89" s="63">
        <v>0.13872000000000001</v>
      </c>
      <c r="E89" s="64"/>
      <c r="F89" s="64"/>
      <c r="G89" s="64"/>
      <c r="H89" s="64"/>
      <c r="I89" s="64"/>
      <c r="J89" s="64"/>
      <c r="K89" s="64">
        <f t="shared" si="8"/>
        <v>0</v>
      </c>
    </row>
    <row r="90" spans="1:11" s="56" customFormat="1" ht="14.5">
      <c r="A90" s="60">
        <v>84</v>
      </c>
      <c r="B90" s="65" t="s">
        <v>55</v>
      </c>
      <c r="C90" s="66" t="s">
        <v>206</v>
      </c>
      <c r="D90" s="67">
        <v>8.16</v>
      </c>
      <c r="E90" s="68"/>
      <c r="F90" s="68"/>
      <c r="G90" s="68"/>
      <c r="H90" s="68"/>
      <c r="I90" s="68"/>
      <c r="J90" s="68"/>
      <c r="K90" s="68">
        <f>F90+H90+J90</f>
        <v>0</v>
      </c>
    </row>
    <row r="91" spans="1:11" s="56" customFormat="1" ht="14.5">
      <c r="A91" s="60">
        <v>85</v>
      </c>
      <c r="B91" s="83" t="s">
        <v>56</v>
      </c>
      <c r="C91" s="62" t="s">
        <v>209</v>
      </c>
      <c r="D91" s="63">
        <v>8.16</v>
      </c>
      <c r="E91" s="84"/>
      <c r="F91" s="84"/>
      <c r="G91" s="74"/>
      <c r="H91" s="64"/>
      <c r="I91" s="64"/>
      <c r="J91" s="64"/>
      <c r="K91" s="64">
        <f t="shared" ref="K91:K92" si="9">F91+H91+J91</f>
        <v>0</v>
      </c>
    </row>
    <row r="92" spans="1:11" s="56" customFormat="1">
      <c r="A92" s="60">
        <v>86</v>
      </c>
      <c r="B92" s="83" t="s">
        <v>57</v>
      </c>
      <c r="C92" s="62" t="s">
        <v>13</v>
      </c>
      <c r="D92" s="63">
        <v>75</v>
      </c>
      <c r="E92" s="63"/>
      <c r="F92" s="63"/>
      <c r="G92" s="74"/>
      <c r="H92" s="64"/>
      <c r="I92" s="64"/>
      <c r="J92" s="64"/>
      <c r="K92" s="64">
        <f t="shared" si="9"/>
        <v>0</v>
      </c>
    </row>
    <row r="93" spans="1:11" s="56" customFormat="1" ht="14.5">
      <c r="A93" s="60">
        <v>87</v>
      </c>
      <c r="B93" s="65" t="s">
        <v>58</v>
      </c>
      <c r="C93" s="66" t="s">
        <v>206</v>
      </c>
      <c r="D93" s="67">
        <v>8.16</v>
      </c>
      <c r="E93" s="68"/>
      <c r="F93" s="68"/>
      <c r="G93" s="68"/>
      <c r="H93" s="68"/>
      <c r="I93" s="68"/>
      <c r="J93" s="68"/>
      <c r="K93" s="68">
        <f>F93+H93+J93</f>
        <v>0</v>
      </c>
    </row>
    <row r="94" spans="1:11" s="56" customFormat="1" ht="14.5">
      <c r="A94" s="60">
        <v>88</v>
      </c>
      <c r="B94" s="83" t="s">
        <v>59</v>
      </c>
      <c r="C94" s="62" t="s">
        <v>209</v>
      </c>
      <c r="D94" s="63">
        <v>8.16</v>
      </c>
      <c r="E94" s="64"/>
      <c r="F94" s="64"/>
      <c r="G94" s="74"/>
      <c r="H94" s="64"/>
      <c r="I94" s="64"/>
      <c r="J94" s="64"/>
      <c r="K94" s="64">
        <f t="shared" ref="K94:K110" si="10">F94+H94+J94</f>
        <v>0</v>
      </c>
    </row>
    <row r="95" spans="1:11" s="56" customFormat="1">
      <c r="A95" s="60">
        <v>89</v>
      </c>
      <c r="B95" s="76" t="s">
        <v>60</v>
      </c>
      <c r="C95" s="62" t="s">
        <v>9</v>
      </c>
      <c r="D95" s="63">
        <v>7</v>
      </c>
      <c r="E95" s="64"/>
      <c r="F95" s="64"/>
      <c r="G95" s="74"/>
      <c r="H95" s="64"/>
      <c r="I95" s="64"/>
      <c r="J95" s="64"/>
      <c r="K95" s="64">
        <f t="shared" si="10"/>
        <v>0</v>
      </c>
    </row>
    <row r="96" spans="1:11" s="56" customFormat="1">
      <c r="A96" s="60">
        <v>90</v>
      </c>
      <c r="B96" s="76" t="s">
        <v>61</v>
      </c>
      <c r="C96" s="62" t="s">
        <v>9</v>
      </c>
      <c r="D96" s="63">
        <v>8</v>
      </c>
      <c r="E96" s="64"/>
      <c r="F96" s="64"/>
      <c r="G96" s="74"/>
      <c r="H96" s="64"/>
      <c r="I96" s="64"/>
      <c r="J96" s="64"/>
      <c r="K96" s="64">
        <f t="shared" si="10"/>
        <v>0</v>
      </c>
    </row>
    <row r="97" spans="1:11" s="56" customFormat="1">
      <c r="A97" s="60">
        <v>91</v>
      </c>
      <c r="B97" s="76" t="s">
        <v>62</v>
      </c>
      <c r="C97" s="62" t="s">
        <v>9</v>
      </c>
      <c r="D97" s="63">
        <v>14</v>
      </c>
      <c r="E97" s="64"/>
      <c r="F97" s="64"/>
      <c r="G97" s="74"/>
      <c r="H97" s="64"/>
      <c r="I97" s="64"/>
      <c r="J97" s="64"/>
      <c r="K97" s="64">
        <f t="shared" si="10"/>
        <v>0</v>
      </c>
    </row>
    <row r="98" spans="1:11" s="56" customFormat="1">
      <c r="A98" s="60">
        <v>92</v>
      </c>
      <c r="B98" s="76" t="s">
        <v>63</v>
      </c>
      <c r="C98" s="62" t="s">
        <v>64</v>
      </c>
      <c r="D98" s="63">
        <v>1</v>
      </c>
      <c r="E98" s="64"/>
      <c r="F98" s="63"/>
      <c r="G98" s="74"/>
      <c r="H98" s="64"/>
      <c r="I98" s="64"/>
      <c r="J98" s="64"/>
      <c r="K98" s="64">
        <f t="shared" si="10"/>
        <v>0</v>
      </c>
    </row>
    <row r="99" spans="1:11" s="56" customFormat="1">
      <c r="A99" s="60">
        <v>93</v>
      </c>
      <c r="B99" s="76" t="s">
        <v>65</v>
      </c>
      <c r="C99" s="62" t="s">
        <v>64</v>
      </c>
      <c r="D99" s="63">
        <v>1</v>
      </c>
      <c r="E99" s="64"/>
      <c r="F99" s="63"/>
      <c r="G99" s="74"/>
      <c r="H99" s="64"/>
      <c r="I99" s="64"/>
      <c r="J99" s="64"/>
      <c r="K99" s="64">
        <f t="shared" si="10"/>
        <v>0</v>
      </c>
    </row>
    <row r="100" spans="1:11" s="56" customFormat="1">
      <c r="A100" s="60">
        <v>94</v>
      </c>
      <c r="B100" s="85" t="s">
        <v>66</v>
      </c>
      <c r="C100" s="62" t="s">
        <v>64</v>
      </c>
      <c r="D100" s="63">
        <v>1</v>
      </c>
      <c r="E100" s="64"/>
      <c r="F100" s="63"/>
      <c r="G100" s="74"/>
      <c r="H100" s="64"/>
      <c r="I100" s="64"/>
      <c r="J100" s="64"/>
      <c r="K100" s="64">
        <f t="shared" si="10"/>
        <v>0</v>
      </c>
    </row>
    <row r="101" spans="1:11">
      <c r="A101" s="60">
        <v>95</v>
      </c>
      <c r="B101" s="65" t="s">
        <v>67</v>
      </c>
      <c r="C101" s="66"/>
      <c r="D101" s="67"/>
      <c r="E101" s="68"/>
      <c r="F101" s="68"/>
      <c r="G101" s="68"/>
      <c r="H101" s="68"/>
      <c r="I101" s="68"/>
      <c r="J101" s="68"/>
      <c r="K101" s="68">
        <f t="shared" si="10"/>
        <v>0</v>
      </c>
    </row>
    <row r="102" spans="1:11" s="56" customFormat="1">
      <c r="A102" s="60">
        <v>96</v>
      </c>
      <c r="B102" s="85" t="s">
        <v>68</v>
      </c>
      <c r="C102" s="86" t="s">
        <v>25</v>
      </c>
      <c r="D102" s="63">
        <v>30</v>
      </c>
      <c r="E102" s="87"/>
      <c r="F102" s="63"/>
      <c r="G102" s="87"/>
      <c r="H102" s="64"/>
      <c r="I102" s="87"/>
      <c r="J102" s="64"/>
      <c r="K102" s="64">
        <f t="shared" si="10"/>
        <v>0</v>
      </c>
    </row>
    <row r="103" spans="1:11" s="56" customFormat="1">
      <c r="A103" s="60">
        <v>97</v>
      </c>
      <c r="B103" s="76" t="s">
        <v>69</v>
      </c>
      <c r="C103" s="62" t="s">
        <v>9</v>
      </c>
      <c r="D103" s="63">
        <v>3</v>
      </c>
      <c r="E103" s="63"/>
      <c r="F103" s="63"/>
      <c r="G103" s="63"/>
      <c r="H103" s="64"/>
      <c r="I103" s="63"/>
      <c r="J103" s="64"/>
      <c r="K103" s="64">
        <f t="shared" si="10"/>
        <v>0</v>
      </c>
    </row>
    <row r="104" spans="1:11" s="56" customFormat="1">
      <c r="A104" s="60">
        <v>98</v>
      </c>
      <c r="B104" s="76" t="s">
        <v>227</v>
      </c>
      <c r="C104" s="62" t="s">
        <v>9</v>
      </c>
      <c r="D104" s="63">
        <v>2</v>
      </c>
      <c r="E104" s="63"/>
      <c r="F104" s="63"/>
      <c r="G104" s="63"/>
      <c r="H104" s="64"/>
      <c r="I104" s="63"/>
      <c r="J104" s="64"/>
      <c r="K104" s="64">
        <f t="shared" si="10"/>
        <v>0</v>
      </c>
    </row>
    <row r="105" spans="1:11" s="56" customFormat="1">
      <c r="A105" s="60">
        <v>99</v>
      </c>
      <c r="B105" s="76" t="s">
        <v>70</v>
      </c>
      <c r="C105" s="62" t="s">
        <v>9</v>
      </c>
      <c r="D105" s="63">
        <v>1</v>
      </c>
      <c r="E105" s="87"/>
      <c r="F105" s="63"/>
      <c r="G105" s="87"/>
      <c r="H105" s="64"/>
      <c r="I105" s="87"/>
      <c r="J105" s="64"/>
      <c r="K105" s="64">
        <f t="shared" si="10"/>
        <v>0</v>
      </c>
    </row>
    <row r="106" spans="1:11" s="56" customFormat="1">
      <c r="A106" s="60">
        <v>100</v>
      </c>
      <c r="B106" s="76" t="s">
        <v>71</v>
      </c>
      <c r="C106" s="62" t="s">
        <v>9</v>
      </c>
      <c r="D106" s="63">
        <v>2</v>
      </c>
      <c r="E106" s="87"/>
      <c r="F106" s="63"/>
      <c r="G106" s="87"/>
      <c r="H106" s="64"/>
      <c r="I106" s="87"/>
      <c r="J106" s="64"/>
      <c r="K106" s="64">
        <f t="shared" si="10"/>
        <v>0</v>
      </c>
    </row>
    <row r="107" spans="1:11" s="56" customFormat="1">
      <c r="A107" s="60">
        <v>101</v>
      </c>
      <c r="B107" s="76" t="s">
        <v>72</v>
      </c>
      <c r="C107" s="62" t="s">
        <v>9</v>
      </c>
      <c r="D107" s="63">
        <v>6</v>
      </c>
      <c r="E107" s="63"/>
      <c r="F107" s="63"/>
      <c r="G107" s="63"/>
      <c r="H107" s="64"/>
      <c r="I107" s="63"/>
      <c r="J107" s="64"/>
      <c r="K107" s="64">
        <f t="shared" si="10"/>
        <v>0</v>
      </c>
    </row>
    <row r="108" spans="1:11" s="56" customFormat="1">
      <c r="A108" s="60">
        <v>102</v>
      </c>
      <c r="B108" s="88" t="s">
        <v>73</v>
      </c>
      <c r="C108" s="62" t="s">
        <v>9</v>
      </c>
      <c r="D108" s="63">
        <v>6</v>
      </c>
      <c r="E108" s="63"/>
      <c r="F108" s="63"/>
      <c r="G108" s="63"/>
      <c r="H108" s="64"/>
      <c r="I108" s="63"/>
      <c r="J108" s="64"/>
      <c r="K108" s="64">
        <f t="shared" si="10"/>
        <v>0</v>
      </c>
    </row>
    <row r="109" spans="1:11" s="56" customFormat="1" ht="14.5">
      <c r="A109" s="60">
        <v>103</v>
      </c>
      <c r="B109" s="75" t="s">
        <v>74</v>
      </c>
      <c r="C109" s="62" t="s">
        <v>209</v>
      </c>
      <c r="D109" s="63">
        <v>1.9800000000000002</v>
      </c>
      <c r="E109" s="84"/>
      <c r="F109" s="84"/>
      <c r="G109" s="64"/>
      <c r="H109" s="64"/>
      <c r="I109" s="64"/>
      <c r="J109" s="64"/>
      <c r="K109" s="64">
        <f t="shared" si="10"/>
        <v>0</v>
      </c>
    </row>
    <row r="110" spans="1:11" s="56" customFormat="1" ht="14.5">
      <c r="A110" s="60">
        <v>104</v>
      </c>
      <c r="B110" s="75" t="s">
        <v>75</v>
      </c>
      <c r="C110" s="62" t="s">
        <v>209</v>
      </c>
      <c r="D110" s="63">
        <v>7.4399999999999995</v>
      </c>
      <c r="E110" s="64"/>
      <c r="F110" s="64"/>
      <c r="G110" s="64"/>
      <c r="H110" s="64"/>
      <c r="I110" s="64"/>
      <c r="J110" s="64"/>
      <c r="K110" s="64">
        <f t="shared" si="10"/>
        <v>0</v>
      </c>
    </row>
    <row r="111" spans="1:11" ht="14.5">
      <c r="A111" s="60">
        <v>105</v>
      </c>
      <c r="B111" s="61" t="s">
        <v>226</v>
      </c>
      <c r="C111" s="62" t="s">
        <v>206</v>
      </c>
      <c r="D111" s="63">
        <v>100</v>
      </c>
      <c r="E111" s="63"/>
      <c r="F111" s="72"/>
      <c r="G111" s="63"/>
      <c r="H111" s="72"/>
      <c r="I111" s="63"/>
      <c r="J111" s="72"/>
      <c r="K111" s="72">
        <f>F111+H111+J111</f>
        <v>0</v>
      </c>
    </row>
    <row r="112" spans="1:11" s="56" customFormat="1" ht="14.5">
      <c r="A112" s="60">
        <v>106</v>
      </c>
      <c r="B112" s="61" t="s">
        <v>201</v>
      </c>
      <c r="C112" s="71" t="s">
        <v>204</v>
      </c>
      <c r="D112" s="72">
        <v>25</v>
      </c>
      <c r="E112" s="72"/>
      <c r="F112" s="72"/>
      <c r="G112" s="72"/>
      <c r="H112" s="72"/>
      <c r="I112" s="72"/>
      <c r="J112" s="72"/>
      <c r="K112" s="72">
        <f>F112+H112+J112</f>
        <v>0</v>
      </c>
    </row>
    <row r="113" spans="1:11" s="56" customFormat="1">
      <c r="A113" s="60">
        <v>107</v>
      </c>
      <c r="B113" s="61" t="s">
        <v>229</v>
      </c>
      <c r="C113" s="62"/>
      <c r="D113" s="63"/>
      <c r="E113" s="63"/>
      <c r="F113" s="72"/>
      <c r="G113" s="63"/>
      <c r="H113" s="72"/>
      <c r="I113" s="63"/>
      <c r="J113" s="72"/>
      <c r="K113" s="72">
        <f>SUM(K114:K125)</f>
        <v>0</v>
      </c>
    </row>
    <row r="114" spans="1:11" s="56" customFormat="1">
      <c r="A114" s="60">
        <v>108</v>
      </c>
      <c r="B114" s="69" t="s">
        <v>231</v>
      </c>
      <c r="C114" s="63" t="s">
        <v>25</v>
      </c>
      <c r="D114" s="64">
        <v>130</v>
      </c>
      <c r="E114" s="64"/>
      <c r="F114" s="64"/>
      <c r="G114" s="64"/>
      <c r="H114" s="64"/>
      <c r="I114" s="64"/>
      <c r="J114" s="64"/>
      <c r="K114" s="64">
        <f t="shared" ref="K114:K125" si="11">F114+H114+J114</f>
        <v>0</v>
      </c>
    </row>
    <row r="115" spans="1:11" s="56" customFormat="1">
      <c r="A115" s="60">
        <v>109</v>
      </c>
      <c r="B115" s="69" t="s">
        <v>232</v>
      </c>
      <c r="C115" s="63" t="s">
        <v>17</v>
      </c>
      <c r="D115" s="64">
        <v>0.4</v>
      </c>
      <c r="E115" s="64"/>
      <c r="F115" s="64"/>
      <c r="G115" s="64"/>
      <c r="H115" s="64"/>
      <c r="I115" s="64"/>
      <c r="J115" s="64"/>
      <c r="K115" s="64">
        <f t="shared" si="11"/>
        <v>0</v>
      </c>
    </row>
    <row r="116" spans="1:11" s="56" customFormat="1">
      <c r="A116" s="60">
        <v>110</v>
      </c>
      <c r="B116" s="69" t="s">
        <v>233</v>
      </c>
      <c r="C116" s="63" t="s">
        <v>17</v>
      </c>
      <c r="D116" s="64">
        <v>0.3</v>
      </c>
      <c r="E116" s="64"/>
      <c r="F116" s="64"/>
      <c r="G116" s="64"/>
      <c r="H116" s="64"/>
      <c r="I116" s="64"/>
      <c r="J116" s="64"/>
      <c r="K116" s="64">
        <f t="shared" si="11"/>
        <v>0</v>
      </c>
    </row>
    <row r="117" spans="1:11" s="56" customFormat="1">
      <c r="A117" s="60">
        <v>111</v>
      </c>
      <c r="B117" s="69" t="s">
        <v>230</v>
      </c>
      <c r="C117" s="63" t="s">
        <v>17</v>
      </c>
      <c r="D117" s="64">
        <v>0.5</v>
      </c>
      <c r="E117" s="64"/>
      <c r="F117" s="64"/>
      <c r="G117" s="64"/>
      <c r="H117" s="64"/>
      <c r="I117" s="64"/>
      <c r="J117" s="64"/>
      <c r="K117" s="64">
        <f t="shared" si="11"/>
        <v>0</v>
      </c>
    </row>
    <row r="118" spans="1:11" s="56" customFormat="1">
      <c r="A118" s="60">
        <v>112</v>
      </c>
      <c r="B118" s="69" t="s">
        <v>234</v>
      </c>
      <c r="C118" s="63" t="s">
        <v>17</v>
      </c>
      <c r="D118" s="64">
        <v>0.8</v>
      </c>
      <c r="E118" s="64"/>
      <c r="F118" s="64"/>
      <c r="G118" s="64"/>
      <c r="H118" s="64"/>
      <c r="I118" s="64"/>
      <c r="J118" s="64"/>
      <c r="K118" s="64">
        <f t="shared" si="11"/>
        <v>0</v>
      </c>
    </row>
    <row r="119" spans="1:11" s="56" customFormat="1">
      <c r="A119" s="60">
        <v>113</v>
      </c>
      <c r="B119" s="69" t="s">
        <v>235</v>
      </c>
      <c r="C119" s="63" t="s">
        <v>9</v>
      </c>
      <c r="D119" s="64">
        <v>4</v>
      </c>
      <c r="E119" s="64"/>
      <c r="F119" s="64"/>
      <c r="G119" s="64"/>
      <c r="H119" s="64"/>
      <c r="I119" s="64"/>
      <c r="J119" s="64"/>
      <c r="K119" s="64">
        <f t="shared" si="11"/>
        <v>0</v>
      </c>
    </row>
    <row r="120" spans="1:11" s="56" customFormat="1">
      <c r="A120" s="60">
        <v>114</v>
      </c>
      <c r="B120" s="69" t="s">
        <v>236</v>
      </c>
      <c r="C120" s="63" t="s">
        <v>13</v>
      </c>
      <c r="D120" s="64">
        <v>80</v>
      </c>
      <c r="E120" s="64"/>
      <c r="F120" s="64"/>
      <c r="G120" s="64"/>
      <c r="H120" s="64"/>
      <c r="I120" s="64"/>
      <c r="J120" s="64"/>
      <c r="K120" s="64">
        <f t="shared" si="11"/>
        <v>0</v>
      </c>
    </row>
    <row r="121" spans="1:11" s="56" customFormat="1">
      <c r="A121" s="60">
        <v>115</v>
      </c>
      <c r="B121" s="69" t="s">
        <v>237</v>
      </c>
      <c r="C121" s="63" t="s">
        <v>9</v>
      </c>
      <c r="D121" s="64">
        <v>2</v>
      </c>
      <c r="E121" s="64"/>
      <c r="F121" s="64"/>
      <c r="G121" s="64"/>
      <c r="H121" s="64"/>
      <c r="I121" s="64"/>
      <c r="J121" s="64"/>
      <c r="K121" s="64">
        <f t="shared" si="11"/>
        <v>0</v>
      </c>
    </row>
    <row r="122" spans="1:11" s="56" customFormat="1">
      <c r="A122" s="60">
        <v>116</v>
      </c>
      <c r="B122" s="69" t="s">
        <v>238</v>
      </c>
      <c r="C122" s="63" t="s">
        <v>241</v>
      </c>
      <c r="D122" s="64">
        <v>2</v>
      </c>
      <c r="E122" s="64"/>
      <c r="F122" s="64"/>
      <c r="G122" s="64"/>
      <c r="H122" s="64"/>
      <c r="I122" s="64"/>
      <c r="J122" s="64"/>
      <c r="K122" s="64">
        <f t="shared" si="11"/>
        <v>0</v>
      </c>
    </row>
    <row r="123" spans="1:11" s="56" customFormat="1">
      <c r="A123" s="60">
        <v>117</v>
      </c>
      <c r="B123" s="69" t="s">
        <v>239</v>
      </c>
      <c r="C123" s="63" t="s">
        <v>9</v>
      </c>
      <c r="D123" s="64">
        <v>4</v>
      </c>
      <c r="E123" s="64"/>
      <c r="F123" s="64"/>
      <c r="G123" s="64"/>
      <c r="H123" s="64"/>
      <c r="I123" s="64"/>
      <c r="J123" s="64"/>
      <c r="K123" s="64">
        <f t="shared" si="11"/>
        <v>0</v>
      </c>
    </row>
    <row r="124" spans="1:11" s="56" customFormat="1">
      <c r="A124" s="60">
        <v>118</v>
      </c>
      <c r="B124" s="69" t="s">
        <v>29</v>
      </c>
      <c r="C124" s="63" t="s">
        <v>9</v>
      </c>
      <c r="D124" s="64">
        <v>4</v>
      </c>
      <c r="E124" s="64"/>
      <c r="F124" s="64"/>
      <c r="G124" s="64"/>
      <c r="H124" s="64"/>
      <c r="I124" s="64"/>
      <c r="J124" s="64"/>
      <c r="K124" s="64">
        <f t="shared" si="11"/>
        <v>0</v>
      </c>
    </row>
    <row r="125" spans="1:11" s="56" customFormat="1">
      <c r="A125" s="60">
        <v>119</v>
      </c>
      <c r="B125" s="69" t="s">
        <v>240</v>
      </c>
      <c r="C125" s="63" t="s">
        <v>25</v>
      </c>
      <c r="D125" s="64">
        <v>120</v>
      </c>
      <c r="E125" s="64"/>
      <c r="F125" s="64"/>
      <c r="G125" s="64"/>
      <c r="H125" s="64"/>
      <c r="I125" s="64"/>
      <c r="J125" s="64"/>
      <c r="K125" s="64">
        <f t="shared" si="11"/>
        <v>0</v>
      </c>
    </row>
    <row r="126" spans="1:11" s="56" customFormat="1" ht="20" customHeight="1">
      <c r="A126" s="113"/>
      <c r="B126" s="132" t="s">
        <v>220</v>
      </c>
      <c r="C126" s="115"/>
      <c r="D126" s="116"/>
      <c r="E126" s="64"/>
      <c r="F126" s="64"/>
      <c r="G126" s="64"/>
      <c r="H126" s="64"/>
      <c r="I126" s="64"/>
      <c r="J126" s="64"/>
      <c r="K126" s="64"/>
    </row>
    <row r="127" spans="1:11" s="56" customFormat="1" ht="22" customHeight="1">
      <c r="A127" s="110" t="s">
        <v>260</v>
      </c>
      <c r="B127" s="107"/>
      <c r="C127" s="107"/>
      <c r="D127" s="107"/>
      <c r="E127" s="108"/>
      <c r="F127" s="111">
        <f>SUM(F128:F147)</f>
        <v>0</v>
      </c>
      <c r="G127" s="108"/>
      <c r="H127" s="111">
        <f>SUM(H128:H147)</f>
        <v>0</v>
      </c>
      <c r="I127" s="108"/>
      <c r="J127" s="111">
        <f>SUM(J134:J147)</f>
        <v>0</v>
      </c>
      <c r="K127" s="111">
        <f>SUM(K128:K147)</f>
        <v>0</v>
      </c>
    </row>
    <row r="128" spans="1:11">
      <c r="A128" s="60">
        <v>1</v>
      </c>
      <c r="B128" s="69" t="s">
        <v>242</v>
      </c>
      <c r="C128" s="62" t="s">
        <v>9</v>
      </c>
      <c r="D128" s="63">
        <v>1</v>
      </c>
      <c r="E128" s="63"/>
      <c r="F128" s="63"/>
      <c r="G128" s="64"/>
      <c r="H128" s="64"/>
      <c r="I128" s="64"/>
      <c r="J128" s="64"/>
      <c r="K128" s="64">
        <f t="shared" ref="K128:K147" si="12">F128+H128+J128</f>
        <v>0</v>
      </c>
    </row>
    <row r="129" spans="1:11">
      <c r="A129" s="60">
        <v>2</v>
      </c>
      <c r="B129" s="69" t="s">
        <v>210</v>
      </c>
      <c r="C129" s="62" t="s">
        <v>9</v>
      </c>
      <c r="D129" s="63">
        <v>1</v>
      </c>
      <c r="E129" s="63"/>
      <c r="F129" s="63"/>
      <c r="G129" s="64"/>
      <c r="H129" s="64"/>
      <c r="I129" s="64"/>
      <c r="J129" s="64"/>
      <c r="K129" s="64">
        <f t="shared" si="12"/>
        <v>0</v>
      </c>
    </row>
    <row r="130" spans="1:11">
      <c r="A130" s="60">
        <v>3</v>
      </c>
      <c r="B130" s="69" t="s">
        <v>243</v>
      </c>
      <c r="C130" s="62" t="s">
        <v>9</v>
      </c>
      <c r="D130" s="63">
        <v>2</v>
      </c>
      <c r="E130" s="63"/>
      <c r="F130" s="63"/>
      <c r="G130" s="64"/>
      <c r="H130" s="64"/>
      <c r="I130" s="64"/>
      <c r="J130" s="64"/>
      <c r="K130" s="64">
        <f t="shared" si="12"/>
        <v>0</v>
      </c>
    </row>
    <row r="131" spans="1:11">
      <c r="A131" s="60">
        <v>4</v>
      </c>
      <c r="B131" s="69" t="s">
        <v>244</v>
      </c>
      <c r="C131" s="62" t="s">
        <v>9</v>
      </c>
      <c r="D131" s="63">
        <v>1</v>
      </c>
      <c r="E131" s="63"/>
      <c r="F131" s="63"/>
      <c r="G131" s="64"/>
      <c r="H131" s="64"/>
      <c r="I131" s="64"/>
      <c r="J131" s="64"/>
      <c r="K131" s="64">
        <f t="shared" si="12"/>
        <v>0</v>
      </c>
    </row>
    <row r="132" spans="1:11">
      <c r="A132" s="60">
        <v>5</v>
      </c>
      <c r="B132" s="69" t="s">
        <v>245</v>
      </c>
      <c r="C132" s="62" t="s">
        <v>9</v>
      </c>
      <c r="D132" s="63">
        <v>2</v>
      </c>
      <c r="E132" s="63"/>
      <c r="F132" s="63"/>
      <c r="G132" s="64"/>
      <c r="H132" s="64"/>
      <c r="I132" s="64"/>
      <c r="J132" s="64"/>
      <c r="K132" s="64">
        <f t="shared" si="12"/>
        <v>0</v>
      </c>
    </row>
    <row r="133" spans="1:11">
      <c r="A133" s="60">
        <v>6</v>
      </c>
      <c r="B133" s="69" t="s">
        <v>211</v>
      </c>
      <c r="C133" s="62" t="s">
        <v>9</v>
      </c>
      <c r="D133" s="63">
        <v>1</v>
      </c>
      <c r="E133" s="63"/>
      <c r="F133" s="63"/>
      <c r="G133" s="64"/>
      <c r="H133" s="64"/>
      <c r="I133" s="64"/>
      <c r="J133" s="64"/>
      <c r="K133" s="64">
        <f t="shared" si="12"/>
        <v>0</v>
      </c>
    </row>
    <row r="134" spans="1:11">
      <c r="A134" s="60">
        <v>7</v>
      </c>
      <c r="B134" s="69" t="s">
        <v>212</v>
      </c>
      <c r="C134" s="62" t="s">
        <v>9</v>
      </c>
      <c r="D134" s="63">
        <v>1</v>
      </c>
      <c r="E134" s="63"/>
      <c r="F134" s="63"/>
      <c r="G134" s="64"/>
      <c r="H134" s="64"/>
      <c r="I134" s="64"/>
      <c r="J134" s="64"/>
      <c r="K134" s="64">
        <f t="shared" si="12"/>
        <v>0</v>
      </c>
    </row>
    <row r="135" spans="1:11">
      <c r="A135" s="60">
        <v>8</v>
      </c>
      <c r="B135" s="69" t="s">
        <v>213</v>
      </c>
      <c r="C135" s="62" t="s">
        <v>9</v>
      </c>
      <c r="D135" s="63">
        <v>1</v>
      </c>
      <c r="E135" s="63"/>
      <c r="F135" s="63"/>
      <c r="G135" s="64"/>
      <c r="H135" s="64"/>
      <c r="I135" s="64"/>
      <c r="J135" s="64"/>
      <c r="K135" s="64">
        <f t="shared" si="12"/>
        <v>0</v>
      </c>
    </row>
    <row r="136" spans="1:11">
      <c r="A136" s="60">
        <v>9</v>
      </c>
      <c r="B136" s="69" t="s">
        <v>214</v>
      </c>
      <c r="C136" s="62" t="s">
        <v>9</v>
      </c>
      <c r="D136" s="63">
        <v>1</v>
      </c>
      <c r="E136" s="63"/>
      <c r="F136" s="63"/>
      <c r="G136" s="64"/>
      <c r="H136" s="64"/>
      <c r="I136" s="64"/>
      <c r="J136" s="64"/>
      <c r="K136" s="64">
        <f t="shared" si="12"/>
        <v>0</v>
      </c>
    </row>
    <row r="137" spans="1:11">
      <c r="A137" s="60">
        <v>10</v>
      </c>
      <c r="B137" s="69" t="s">
        <v>246</v>
      </c>
      <c r="C137" s="62" t="s">
        <v>25</v>
      </c>
      <c r="D137" s="63">
        <v>125</v>
      </c>
      <c r="E137" s="63"/>
      <c r="F137" s="63"/>
      <c r="G137" s="64"/>
      <c r="H137" s="64"/>
      <c r="I137" s="64"/>
      <c r="J137" s="64"/>
      <c r="K137" s="64">
        <f t="shared" si="12"/>
        <v>0</v>
      </c>
    </row>
    <row r="138" spans="1:11">
      <c r="A138" s="60">
        <v>11</v>
      </c>
      <c r="B138" s="69" t="s">
        <v>247</v>
      </c>
      <c r="C138" s="62" t="s">
        <v>25</v>
      </c>
      <c r="D138" s="63">
        <v>100</v>
      </c>
      <c r="E138" s="63"/>
      <c r="F138" s="63"/>
      <c r="G138" s="64"/>
      <c r="H138" s="64"/>
      <c r="I138" s="64"/>
      <c r="J138" s="64"/>
      <c r="K138" s="64">
        <f t="shared" si="12"/>
        <v>0</v>
      </c>
    </row>
    <row r="139" spans="1:11">
      <c r="A139" s="60">
        <v>12</v>
      </c>
      <c r="B139" s="69" t="s">
        <v>248</v>
      </c>
      <c r="C139" s="62" t="s">
        <v>25</v>
      </c>
      <c r="D139" s="63">
        <v>30</v>
      </c>
      <c r="E139" s="63"/>
      <c r="F139" s="63"/>
      <c r="G139" s="64"/>
      <c r="H139" s="64"/>
      <c r="I139" s="64"/>
      <c r="J139" s="64"/>
      <c r="K139" s="64">
        <f t="shared" si="12"/>
        <v>0</v>
      </c>
    </row>
    <row r="140" spans="1:11">
      <c r="A140" s="60">
        <v>13</v>
      </c>
      <c r="B140" s="69" t="s">
        <v>249</v>
      </c>
      <c r="C140" s="62" t="s">
        <v>25</v>
      </c>
      <c r="D140" s="63">
        <v>15</v>
      </c>
      <c r="E140" s="63"/>
      <c r="F140" s="63"/>
      <c r="G140" s="64"/>
      <c r="H140" s="64"/>
      <c r="I140" s="64"/>
      <c r="J140" s="64"/>
      <c r="K140" s="64">
        <f t="shared" si="12"/>
        <v>0</v>
      </c>
    </row>
    <row r="141" spans="1:11">
      <c r="A141" s="60">
        <v>14</v>
      </c>
      <c r="B141" s="69" t="s">
        <v>215</v>
      </c>
      <c r="C141" s="62" t="s">
        <v>25</v>
      </c>
      <c r="D141" s="63">
        <v>25</v>
      </c>
      <c r="E141" s="63"/>
      <c r="F141" s="63"/>
      <c r="G141" s="64"/>
      <c r="H141" s="64"/>
      <c r="I141" s="64"/>
      <c r="J141" s="64"/>
      <c r="K141" s="64">
        <f t="shared" si="12"/>
        <v>0</v>
      </c>
    </row>
    <row r="142" spans="1:11">
      <c r="A142" s="60">
        <v>15</v>
      </c>
      <c r="B142" s="69" t="s">
        <v>216</v>
      </c>
      <c r="C142" s="62" t="s">
        <v>9</v>
      </c>
      <c r="D142" s="63">
        <v>3</v>
      </c>
      <c r="E142" s="63"/>
      <c r="F142" s="63"/>
      <c r="G142" s="64"/>
      <c r="H142" s="64"/>
      <c r="I142" s="64"/>
      <c r="J142" s="64"/>
      <c r="K142" s="64">
        <f t="shared" si="12"/>
        <v>0</v>
      </c>
    </row>
    <row r="143" spans="1:11">
      <c r="A143" s="60">
        <v>16</v>
      </c>
      <c r="B143" s="69" t="s">
        <v>217</v>
      </c>
      <c r="C143" s="62" t="s">
        <v>9</v>
      </c>
      <c r="D143" s="63">
        <v>2</v>
      </c>
      <c r="E143" s="63"/>
      <c r="F143" s="63"/>
      <c r="G143" s="64"/>
      <c r="H143" s="64"/>
      <c r="I143" s="64"/>
      <c r="J143" s="64"/>
      <c r="K143" s="64">
        <f t="shared" si="12"/>
        <v>0</v>
      </c>
    </row>
    <row r="144" spans="1:11">
      <c r="A144" s="60">
        <v>17</v>
      </c>
      <c r="B144" s="69" t="s">
        <v>218</v>
      </c>
      <c r="C144" s="62" t="s">
        <v>9</v>
      </c>
      <c r="D144" s="63">
        <v>1</v>
      </c>
      <c r="E144" s="63"/>
      <c r="F144" s="63"/>
      <c r="G144" s="64"/>
      <c r="H144" s="64"/>
      <c r="I144" s="64"/>
      <c r="J144" s="64"/>
      <c r="K144" s="64">
        <f t="shared" si="12"/>
        <v>0</v>
      </c>
    </row>
    <row r="145" spans="1:11">
      <c r="A145" s="60">
        <v>18</v>
      </c>
      <c r="B145" s="69" t="s">
        <v>219</v>
      </c>
      <c r="C145" s="62" t="s">
        <v>9</v>
      </c>
      <c r="D145" s="63">
        <v>2</v>
      </c>
      <c r="E145" s="63"/>
      <c r="F145" s="63"/>
      <c r="G145" s="64"/>
      <c r="H145" s="64"/>
      <c r="I145" s="64"/>
      <c r="J145" s="64"/>
      <c r="K145" s="64">
        <f t="shared" si="12"/>
        <v>0</v>
      </c>
    </row>
    <row r="146" spans="1:11">
      <c r="A146" s="60">
        <v>19</v>
      </c>
      <c r="B146" s="69" t="s">
        <v>250</v>
      </c>
      <c r="C146" s="62" t="s">
        <v>9</v>
      </c>
      <c r="D146" s="63">
        <v>3</v>
      </c>
      <c r="E146" s="63"/>
      <c r="F146" s="63"/>
      <c r="G146" s="64"/>
      <c r="H146" s="64"/>
      <c r="I146" s="64"/>
      <c r="J146" s="64"/>
      <c r="K146" s="64">
        <f t="shared" si="12"/>
        <v>0</v>
      </c>
    </row>
    <row r="147" spans="1:11">
      <c r="A147" s="60">
        <v>20</v>
      </c>
      <c r="B147" s="69" t="s">
        <v>251</v>
      </c>
      <c r="C147" s="62" t="s">
        <v>9</v>
      </c>
      <c r="D147" s="63">
        <v>1</v>
      </c>
      <c r="E147" s="63"/>
      <c r="F147" s="63"/>
      <c r="G147" s="64"/>
      <c r="H147" s="64"/>
      <c r="I147" s="64"/>
      <c r="J147" s="64"/>
      <c r="K147" s="64">
        <f t="shared" si="12"/>
        <v>0</v>
      </c>
    </row>
    <row r="148" spans="1:11">
      <c r="A148" s="133"/>
      <c r="B148" s="132" t="s">
        <v>220</v>
      </c>
      <c r="C148" s="134"/>
      <c r="D148" s="135"/>
      <c r="E148" s="136"/>
      <c r="F148" s="136"/>
      <c r="G148" s="137"/>
      <c r="H148" s="137"/>
      <c r="I148" s="137"/>
      <c r="J148" s="137"/>
      <c r="K148" s="137"/>
    </row>
    <row r="149" spans="1:11">
      <c r="A149" s="118" t="s">
        <v>220</v>
      </c>
      <c r="B149" s="119"/>
      <c r="C149" s="119"/>
      <c r="D149" s="120"/>
      <c r="E149" s="90"/>
      <c r="F149" s="90"/>
      <c r="G149" s="90"/>
      <c r="H149" s="90"/>
      <c r="I149" s="90"/>
      <c r="J149" s="90"/>
      <c r="K149" s="90"/>
    </row>
    <row r="150" spans="1:11" ht="14.5">
      <c r="A150" s="121" t="s">
        <v>253</v>
      </c>
      <c r="B150" s="121"/>
      <c r="C150" s="121"/>
      <c r="D150" s="121"/>
      <c r="E150" s="91" t="s">
        <v>221</v>
      </c>
      <c r="F150" s="92"/>
      <c r="G150" s="64"/>
      <c r="H150" s="64"/>
      <c r="I150" s="64"/>
      <c r="J150" s="64"/>
      <c r="K150" s="64"/>
    </row>
    <row r="151" spans="1:11" ht="14.5">
      <c r="A151" s="122" t="s">
        <v>220</v>
      </c>
      <c r="B151" s="123"/>
      <c r="C151" s="123"/>
      <c r="D151" s="124"/>
      <c r="E151" s="93"/>
      <c r="F151" s="94"/>
      <c r="G151" s="95"/>
      <c r="H151" s="95"/>
      <c r="I151" s="95"/>
      <c r="J151" s="95"/>
      <c r="K151" s="95"/>
    </row>
    <row r="152" spans="1:11" ht="14.5">
      <c r="A152" s="121" t="s">
        <v>222</v>
      </c>
      <c r="B152" s="121"/>
      <c r="C152" s="121"/>
      <c r="D152" s="121"/>
      <c r="E152" s="91" t="s">
        <v>221</v>
      </c>
      <c r="F152" s="92"/>
      <c r="G152" s="64"/>
      <c r="H152" s="64"/>
      <c r="I152" s="64"/>
      <c r="J152" s="64"/>
      <c r="K152" s="64"/>
    </row>
    <row r="153" spans="1:11" ht="14.5">
      <c r="A153" s="122" t="s">
        <v>220</v>
      </c>
      <c r="B153" s="123"/>
      <c r="C153" s="123"/>
      <c r="D153" s="124"/>
      <c r="E153" s="93"/>
      <c r="F153" s="94"/>
      <c r="G153" s="95"/>
      <c r="H153" s="95"/>
      <c r="I153" s="95"/>
      <c r="J153" s="95"/>
      <c r="K153" s="95"/>
    </row>
    <row r="154" spans="1:11" ht="14.5">
      <c r="A154" s="121" t="s">
        <v>223</v>
      </c>
      <c r="B154" s="121"/>
      <c r="C154" s="121"/>
      <c r="D154" s="121"/>
      <c r="E154" s="91" t="s">
        <v>221</v>
      </c>
      <c r="F154" s="96"/>
      <c r="G154" s="64"/>
      <c r="H154" s="64"/>
      <c r="I154" s="64"/>
      <c r="J154" s="64"/>
      <c r="K154" s="64"/>
    </row>
    <row r="155" spans="1:11" ht="14.5">
      <c r="A155" s="122" t="s">
        <v>220</v>
      </c>
      <c r="B155" s="123"/>
      <c r="C155" s="123"/>
      <c r="D155" s="124"/>
      <c r="E155" s="93"/>
      <c r="F155" s="94"/>
      <c r="G155" s="95"/>
      <c r="H155" s="95"/>
      <c r="I155" s="95"/>
      <c r="J155" s="95"/>
      <c r="K155" s="95"/>
    </row>
    <row r="156" spans="1:11" ht="14.5">
      <c r="A156" s="121" t="s">
        <v>224</v>
      </c>
      <c r="B156" s="121"/>
      <c r="C156" s="121"/>
      <c r="D156" s="121"/>
      <c r="E156" s="91" t="s">
        <v>221</v>
      </c>
      <c r="F156" s="92">
        <v>18</v>
      </c>
      <c r="G156" s="64"/>
      <c r="H156" s="64"/>
      <c r="I156" s="64"/>
      <c r="J156" s="64"/>
      <c r="K156" s="64"/>
    </row>
    <row r="157" spans="1:11" ht="14.5">
      <c r="A157" s="117" t="s">
        <v>225</v>
      </c>
      <c r="B157" s="117"/>
      <c r="C157" s="117"/>
      <c r="D157" s="117"/>
      <c r="E157" s="97"/>
      <c r="F157" s="98"/>
      <c r="G157" s="99"/>
      <c r="H157" s="99"/>
      <c r="I157" s="99"/>
      <c r="J157" s="99"/>
      <c r="K157" s="100"/>
    </row>
    <row r="158" spans="1:11" ht="23.5">
      <c r="A158" s="103"/>
      <c r="B158" s="104"/>
      <c r="C158" s="103"/>
      <c r="D158" s="105"/>
      <c r="E158" s="105"/>
      <c r="F158" s="105"/>
    </row>
    <row r="159" spans="1:11" ht="23.5">
      <c r="A159" s="103"/>
      <c r="B159" s="104"/>
      <c r="C159" s="103"/>
      <c r="D159" s="105"/>
      <c r="E159" s="105"/>
      <c r="F159" s="105"/>
    </row>
    <row r="160" spans="1:11" ht="23.5">
      <c r="A160" s="103"/>
      <c r="B160" s="104"/>
      <c r="C160" s="103"/>
      <c r="D160" s="105"/>
      <c r="E160" s="105"/>
      <c r="F160" s="105"/>
    </row>
  </sheetData>
  <mergeCells count="19">
    <mergeCell ref="A155:D155"/>
    <mergeCell ref="A156:D156"/>
    <mergeCell ref="A157:D157"/>
    <mergeCell ref="A149:D149"/>
    <mergeCell ref="A150:D150"/>
    <mergeCell ref="A151:D151"/>
    <mergeCell ref="A152:D152"/>
    <mergeCell ref="A153:D153"/>
    <mergeCell ref="A154:D154"/>
    <mergeCell ref="H1:K1"/>
    <mergeCell ref="J2:K2"/>
    <mergeCell ref="A4:A5"/>
    <mergeCell ref="B4:B5"/>
    <mergeCell ref="C4:C5"/>
    <mergeCell ref="D4:D5"/>
    <mergeCell ref="E4:F4"/>
    <mergeCell ref="G4:H4"/>
    <mergeCell ref="I4:J4"/>
    <mergeCell ref="K4:K5"/>
  </mergeCells>
  <printOptions horizontalCentered="1"/>
  <pageMargins left="0.118110236220472" right="0.118110236220472" top="0.15748031496063" bottom="0.15748031496063" header="0" footer="0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9"/>
  <sheetViews>
    <sheetView workbookViewId="0">
      <selection activeCell="C16" sqref="C16"/>
    </sheetView>
  </sheetViews>
  <sheetFormatPr defaultColWidth="9.08984375" defaultRowHeight="14.5"/>
  <cols>
    <col min="1" max="1" width="9.08984375" style="18"/>
    <col min="2" max="2" width="70.08984375" style="18" customWidth="1"/>
    <col min="3" max="3" width="9.08984375" style="18"/>
    <col min="4" max="5" width="9.08984375" style="19"/>
    <col min="6" max="6" width="11.6328125" style="19" customWidth="1"/>
    <col min="7" max="7" width="11.54296875" style="19" customWidth="1"/>
    <col min="8" max="16384" width="9.08984375" style="18"/>
  </cols>
  <sheetData>
    <row r="1" spans="1:8" ht="39.75" customHeight="1">
      <c r="A1" s="20" t="s">
        <v>76</v>
      </c>
      <c r="B1" s="20" t="s">
        <v>77</v>
      </c>
      <c r="C1" s="20" t="s">
        <v>78</v>
      </c>
      <c r="D1" s="21" t="s">
        <v>79</v>
      </c>
      <c r="E1" s="21" t="s">
        <v>80</v>
      </c>
      <c r="F1" s="21" t="s">
        <v>81</v>
      </c>
      <c r="G1" s="21" t="s">
        <v>82</v>
      </c>
      <c r="H1" s="22">
        <v>2.5</v>
      </c>
    </row>
    <row r="2" spans="1:8">
      <c r="A2" s="23" t="s">
        <v>39</v>
      </c>
      <c r="B2" s="24" t="s">
        <v>83</v>
      </c>
      <c r="C2" s="25" t="s">
        <v>84</v>
      </c>
      <c r="D2" s="26" t="e">
        <f>#REF!</f>
        <v>#REF!</v>
      </c>
      <c r="E2" s="26">
        <v>0.75</v>
      </c>
      <c r="F2" s="26" t="e">
        <f>D2*E2</f>
        <v>#REF!</v>
      </c>
      <c r="G2" s="26" t="e">
        <f>F2/H1</f>
        <v>#REF!</v>
      </c>
    </row>
    <row r="3" spans="1:8">
      <c r="A3" s="27">
        <v>28109</v>
      </c>
      <c r="B3" s="28" t="s">
        <v>85</v>
      </c>
      <c r="C3" s="25" t="s">
        <v>84</v>
      </c>
      <c r="D3" s="26" t="e">
        <f>#REF!</f>
        <v>#REF!</v>
      </c>
      <c r="E3" s="26">
        <v>2.54</v>
      </c>
      <c r="F3" s="26" t="e">
        <f>D3*E3</f>
        <v>#REF!</v>
      </c>
      <c r="G3" s="26" t="e">
        <f>F3/$H$1</f>
        <v>#REF!</v>
      </c>
    </row>
    <row r="4" spans="1:8">
      <c r="A4" s="29">
        <v>11058</v>
      </c>
      <c r="B4" s="24" t="s">
        <v>86</v>
      </c>
      <c r="C4" s="25" t="s">
        <v>84</v>
      </c>
      <c r="D4" s="30">
        <f>28+6</f>
        <v>34</v>
      </c>
      <c r="E4" s="26">
        <v>30.31</v>
      </c>
      <c r="F4" s="26">
        <f t="shared" ref="F4:F36" si="0">D4*E4</f>
        <v>1030.54</v>
      </c>
      <c r="G4" s="26">
        <f>F4/H1</f>
        <v>412.21600000000001</v>
      </c>
    </row>
    <row r="5" spans="1:8">
      <c r="A5" s="31">
        <v>21480</v>
      </c>
      <c r="B5" s="28" t="s">
        <v>87</v>
      </c>
      <c r="C5" s="25" t="s">
        <v>84</v>
      </c>
      <c r="D5" s="26" t="e">
        <f>#REF!</f>
        <v>#REF!</v>
      </c>
      <c r="E5" s="26">
        <v>6</v>
      </c>
      <c r="F5" s="26" t="e">
        <f t="shared" si="0"/>
        <v>#REF!</v>
      </c>
      <c r="G5" s="26" t="e">
        <f>F5/$H$1</f>
        <v>#REF!</v>
      </c>
    </row>
    <row r="6" spans="1:8" ht="16.5">
      <c r="A6" s="29">
        <v>34147</v>
      </c>
      <c r="B6" s="28" t="s">
        <v>88</v>
      </c>
      <c r="C6" s="25" t="s">
        <v>89</v>
      </c>
      <c r="D6" s="26" t="e">
        <f>#REF!</f>
        <v>#REF!</v>
      </c>
      <c r="E6" s="26">
        <v>189</v>
      </c>
      <c r="F6" s="26" t="e">
        <f t="shared" si="0"/>
        <v>#REF!</v>
      </c>
      <c r="G6" s="26" t="e">
        <f>F6/$H$1</f>
        <v>#REF!</v>
      </c>
    </row>
    <row r="7" spans="1:8" ht="16.5">
      <c r="A7" s="32">
        <v>16876</v>
      </c>
      <c r="B7" s="24" t="s">
        <v>90</v>
      </c>
      <c r="C7" s="25" t="s">
        <v>89</v>
      </c>
      <c r="D7" s="33" t="e">
        <f>#REF!</f>
        <v>#REF!</v>
      </c>
      <c r="E7" s="26">
        <v>10.130000000000001</v>
      </c>
      <c r="F7" s="26" t="e">
        <f t="shared" si="0"/>
        <v>#REF!</v>
      </c>
      <c r="G7" s="26" t="e">
        <f>F7/H1</f>
        <v>#REF!</v>
      </c>
    </row>
    <row r="8" spans="1:8">
      <c r="A8" s="34">
        <v>22917</v>
      </c>
      <c r="B8" s="24" t="s">
        <v>91</v>
      </c>
      <c r="C8" s="25" t="s">
        <v>92</v>
      </c>
      <c r="D8" s="26">
        <v>6.5000000000000002E-2</v>
      </c>
      <c r="E8" s="26">
        <v>1450</v>
      </c>
      <c r="F8" s="26">
        <f t="shared" si="0"/>
        <v>94.25</v>
      </c>
      <c r="G8" s="26">
        <f>F8/H1</f>
        <v>37.700000000000003</v>
      </c>
    </row>
    <row r="9" spans="1:8" ht="16.5">
      <c r="A9" s="31">
        <v>31388</v>
      </c>
      <c r="B9" s="24" t="s">
        <v>93</v>
      </c>
      <c r="C9" s="25" t="s">
        <v>89</v>
      </c>
      <c r="D9" s="26" t="e">
        <f>#REF!</f>
        <v>#REF!</v>
      </c>
      <c r="E9" s="26">
        <v>11</v>
      </c>
      <c r="F9" s="26" t="e">
        <f t="shared" si="0"/>
        <v>#REF!</v>
      </c>
      <c r="G9" s="26" t="e">
        <f>F9/H1</f>
        <v>#REF!</v>
      </c>
    </row>
    <row r="10" spans="1:8">
      <c r="A10" s="32">
        <v>29692</v>
      </c>
      <c r="B10" s="28" t="s">
        <v>94</v>
      </c>
      <c r="C10" s="25" t="s">
        <v>84</v>
      </c>
      <c r="D10" s="26" t="e">
        <f>#REF!</f>
        <v>#REF!</v>
      </c>
      <c r="E10" s="26">
        <v>1.25</v>
      </c>
      <c r="F10" s="26" t="e">
        <f t="shared" si="0"/>
        <v>#REF!</v>
      </c>
      <c r="G10" s="26" t="e">
        <f t="shared" ref="G10:G26" si="1">F10/$H$1</f>
        <v>#REF!</v>
      </c>
    </row>
    <row r="11" spans="1:8" ht="17.5">
      <c r="A11" s="31">
        <v>16573</v>
      </c>
      <c r="B11" s="28" t="s">
        <v>95</v>
      </c>
      <c r="C11" s="25" t="s">
        <v>84</v>
      </c>
      <c r="D11" s="26" t="e">
        <f>#REF!</f>
        <v>#REF!</v>
      </c>
      <c r="E11" s="26">
        <v>2.97</v>
      </c>
      <c r="F11" s="26" t="e">
        <f t="shared" si="0"/>
        <v>#REF!</v>
      </c>
      <c r="G11" s="26" t="e">
        <f t="shared" si="1"/>
        <v>#REF!</v>
      </c>
    </row>
    <row r="12" spans="1:8">
      <c r="A12" s="32">
        <v>31486</v>
      </c>
      <c r="B12" s="28" t="s">
        <v>96</v>
      </c>
      <c r="C12" s="25" t="s">
        <v>84</v>
      </c>
      <c r="D12" s="26" t="e">
        <f>#REF!</f>
        <v>#REF!</v>
      </c>
      <c r="E12" s="26">
        <v>0.36</v>
      </c>
      <c r="F12" s="26" t="e">
        <f t="shared" si="0"/>
        <v>#REF!</v>
      </c>
      <c r="G12" s="26" t="e">
        <f t="shared" si="1"/>
        <v>#REF!</v>
      </c>
    </row>
    <row r="13" spans="1:8" ht="17.5">
      <c r="A13" s="32">
        <v>15713</v>
      </c>
      <c r="B13" s="28" t="s">
        <v>97</v>
      </c>
      <c r="C13" s="27" t="s">
        <v>98</v>
      </c>
      <c r="D13" s="26" t="e">
        <f>#REF!</f>
        <v>#REF!</v>
      </c>
      <c r="E13" s="26">
        <v>0.45</v>
      </c>
      <c r="F13" s="26" t="e">
        <f t="shared" si="0"/>
        <v>#REF!</v>
      </c>
      <c r="G13" s="26" t="e">
        <f t="shared" si="1"/>
        <v>#REF!</v>
      </c>
    </row>
    <row r="14" spans="1:8">
      <c r="A14" s="31">
        <v>19763</v>
      </c>
      <c r="B14" s="28" t="s">
        <v>99</v>
      </c>
      <c r="C14" s="25" t="s">
        <v>84</v>
      </c>
      <c r="D14" s="26" t="e">
        <f>#REF!</f>
        <v>#REF!</v>
      </c>
      <c r="E14" s="26">
        <v>20.37</v>
      </c>
      <c r="F14" s="26" t="e">
        <f t="shared" si="0"/>
        <v>#REF!</v>
      </c>
      <c r="G14" s="26" t="e">
        <f t="shared" si="1"/>
        <v>#REF!</v>
      </c>
    </row>
    <row r="15" spans="1:8">
      <c r="A15" s="31">
        <v>28774</v>
      </c>
      <c r="B15" s="28" t="s">
        <v>100</v>
      </c>
      <c r="C15" s="35" t="s">
        <v>98</v>
      </c>
      <c r="D15" s="26">
        <v>4</v>
      </c>
      <c r="E15" s="26">
        <v>24.66</v>
      </c>
      <c r="F15" s="26">
        <f t="shared" si="0"/>
        <v>98.64</v>
      </c>
      <c r="G15" s="26">
        <f t="shared" si="1"/>
        <v>39.456000000000003</v>
      </c>
    </row>
    <row r="16" spans="1:8">
      <c r="A16" s="29">
        <v>31394</v>
      </c>
      <c r="B16" s="28" t="s">
        <v>101</v>
      </c>
      <c r="C16" s="25" t="s">
        <v>84</v>
      </c>
      <c r="D16" s="26">
        <v>4</v>
      </c>
      <c r="E16" s="26">
        <v>3.39</v>
      </c>
      <c r="F16" s="26">
        <f t="shared" si="0"/>
        <v>13.56</v>
      </c>
      <c r="G16" s="26">
        <f t="shared" si="1"/>
        <v>5.4240000000000004</v>
      </c>
    </row>
    <row r="17" spans="1:7">
      <c r="A17" s="31">
        <v>10321</v>
      </c>
      <c r="B17" s="28" t="s">
        <v>102</v>
      </c>
      <c r="C17" s="25" t="s">
        <v>103</v>
      </c>
      <c r="D17" s="26" t="e">
        <f>#REF!</f>
        <v>#REF!</v>
      </c>
      <c r="E17" s="26">
        <v>3.23</v>
      </c>
      <c r="F17" s="26" t="e">
        <f t="shared" si="0"/>
        <v>#REF!</v>
      </c>
      <c r="G17" s="26" t="e">
        <f t="shared" si="1"/>
        <v>#REF!</v>
      </c>
    </row>
    <row r="18" spans="1:7">
      <c r="A18" s="31">
        <v>11956</v>
      </c>
      <c r="B18" s="28" t="s">
        <v>104</v>
      </c>
      <c r="C18" s="36" t="s">
        <v>105</v>
      </c>
      <c r="D18" s="26" t="e">
        <f>#REF!</f>
        <v>#REF!</v>
      </c>
      <c r="E18" s="26">
        <v>0.84</v>
      </c>
      <c r="F18" s="26" t="e">
        <f t="shared" si="0"/>
        <v>#REF!</v>
      </c>
      <c r="G18" s="26" t="e">
        <f t="shared" si="1"/>
        <v>#REF!</v>
      </c>
    </row>
    <row r="19" spans="1:7">
      <c r="A19" s="31">
        <v>29312</v>
      </c>
      <c r="B19" s="28" t="s">
        <v>106</v>
      </c>
      <c r="C19" s="25" t="s">
        <v>84</v>
      </c>
      <c r="D19" s="26">
        <v>25</v>
      </c>
      <c r="E19" s="26">
        <v>8.7200000000000006</v>
      </c>
      <c r="F19" s="26">
        <f t="shared" si="0"/>
        <v>218.00000000000003</v>
      </c>
      <c r="G19" s="26">
        <f t="shared" si="1"/>
        <v>87.200000000000017</v>
      </c>
    </row>
    <row r="20" spans="1:7">
      <c r="A20" s="31">
        <v>28927</v>
      </c>
      <c r="B20" s="28" t="s">
        <v>107</v>
      </c>
      <c r="C20" s="25" t="s">
        <v>103</v>
      </c>
      <c r="D20" s="26" t="e">
        <f>#REF!</f>
        <v>#REF!</v>
      </c>
      <c r="E20" s="26">
        <v>2.1</v>
      </c>
      <c r="F20" s="26" t="e">
        <f t="shared" si="0"/>
        <v>#REF!</v>
      </c>
      <c r="G20" s="26" t="e">
        <f t="shared" si="1"/>
        <v>#REF!</v>
      </c>
    </row>
    <row r="21" spans="1:7">
      <c r="A21" s="31">
        <v>35529</v>
      </c>
      <c r="B21" s="28" t="s">
        <v>108</v>
      </c>
      <c r="C21" s="25" t="s">
        <v>84</v>
      </c>
      <c r="D21" s="26" t="e">
        <f>#REF!</f>
        <v>#REF!</v>
      </c>
      <c r="E21" s="26">
        <v>0.8</v>
      </c>
      <c r="F21" s="26" t="e">
        <f t="shared" si="0"/>
        <v>#REF!</v>
      </c>
      <c r="G21" s="26" t="e">
        <f t="shared" si="1"/>
        <v>#REF!</v>
      </c>
    </row>
    <row r="22" spans="1:7" ht="17.5">
      <c r="A22" s="32">
        <v>25083</v>
      </c>
      <c r="B22" s="28" t="s">
        <v>109</v>
      </c>
      <c r="C22" s="25" t="s">
        <v>84</v>
      </c>
      <c r="D22" s="26" t="e">
        <f>#REF!</f>
        <v>#REF!</v>
      </c>
      <c r="E22" s="26">
        <v>0.64</v>
      </c>
      <c r="F22" s="26" t="e">
        <f t="shared" si="0"/>
        <v>#REF!</v>
      </c>
      <c r="G22" s="26" t="e">
        <f t="shared" si="1"/>
        <v>#REF!</v>
      </c>
    </row>
    <row r="23" spans="1:7">
      <c r="A23" s="31">
        <v>31526</v>
      </c>
      <c r="B23" s="28" t="s">
        <v>110</v>
      </c>
      <c r="C23" s="25" t="s">
        <v>84</v>
      </c>
      <c r="D23" s="26" t="e">
        <f>#REF!</f>
        <v>#REF!</v>
      </c>
      <c r="E23" s="26">
        <v>1.49</v>
      </c>
      <c r="F23" s="26" t="e">
        <f t="shared" si="0"/>
        <v>#REF!</v>
      </c>
      <c r="G23" s="26" t="e">
        <f t="shared" si="1"/>
        <v>#REF!</v>
      </c>
    </row>
    <row r="24" spans="1:7">
      <c r="A24" s="32">
        <v>24576</v>
      </c>
      <c r="B24" s="28" t="s">
        <v>111</v>
      </c>
      <c r="C24" s="25" t="s">
        <v>84</v>
      </c>
      <c r="D24" s="26" t="e">
        <f>#REF!</f>
        <v>#REF!</v>
      </c>
      <c r="E24" s="26">
        <v>22.57</v>
      </c>
      <c r="F24" s="26" t="e">
        <f t="shared" si="0"/>
        <v>#REF!</v>
      </c>
      <c r="G24" s="26" t="e">
        <f t="shared" si="1"/>
        <v>#REF!</v>
      </c>
    </row>
    <row r="25" spans="1:7">
      <c r="A25" s="32">
        <v>26549</v>
      </c>
      <c r="B25" s="28" t="s">
        <v>112</v>
      </c>
      <c r="C25" s="27" t="s">
        <v>98</v>
      </c>
      <c r="D25" s="26" t="e">
        <f>#REF!</f>
        <v>#REF!</v>
      </c>
      <c r="E25" s="26">
        <v>10.43</v>
      </c>
      <c r="F25" s="26" t="e">
        <f t="shared" si="0"/>
        <v>#REF!</v>
      </c>
      <c r="G25" s="26" t="e">
        <f t="shared" si="1"/>
        <v>#REF!</v>
      </c>
    </row>
    <row r="26" spans="1:7" ht="16.5">
      <c r="A26" s="32" t="s">
        <v>113</v>
      </c>
      <c r="B26" s="28" t="s">
        <v>114</v>
      </c>
      <c r="C26" s="25" t="s">
        <v>89</v>
      </c>
      <c r="D26" s="26" t="e">
        <f>#REF!</f>
        <v>#REF!</v>
      </c>
      <c r="E26" s="26">
        <v>133</v>
      </c>
      <c r="F26" s="26" t="e">
        <f t="shared" si="0"/>
        <v>#REF!</v>
      </c>
      <c r="G26" s="26" t="e">
        <f t="shared" si="1"/>
        <v>#REF!</v>
      </c>
    </row>
    <row r="27" spans="1:7">
      <c r="A27" s="32">
        <v>31538</v>
      </c>
      <c r="B27" s="24" t="s">
        <v>115</v>
      </c>
      <c r="C27" s="25" t="s">
        <v>116</v>
      </c>
      <c r="D27" s="33" t="e">
        <f>#REF!</f>
        <v>#REF!</v>
      </c>
      <c r="E27" s="26">
        <v>6.25</v>
      </c>
      <c r="F27" s="26" t="e">
        <f t="shared" si="0"/>
        <v>#REF!</v>
      </c>
      <c r="G27" s="26" t="e">
        <f>F27/H1</f>
        <v>#REF!</v>
      </c>
    </row>
    <row r="28" spans="1:7">
      <c r="A28" s="32">
        <v>11187</v>
      </c>
      <c r="B28" s="24" t="s">
        <v>117</v>
      </c>
      <c r="C28" s="25" t="s">
        <v>92</v>
      </c>
      <c r="D28" s="26">
        <v>0.10299999999999999</v>
      </c>
      <c r="E28" s="26">
        <v>1336</v>
      </c>
      <c r="F28" s="26">
        <f t="shared" si="0"/>
        <v>137.608</v>
      </c>
      <c r="G28" s="26">
        <f>F28/H1</f>
        <v>55.043199999999999</v>
      </c>
    </row>
    <row r="29" spans="1:7" ht="16.5">
      <c r="A29" s="32">
        <v>31095</v>
      </c>
      <c r="B29" s="28" t="s">
        <v>118</v>
      </c>
      <c r="C29" s="25" t="s">
        <v>119</v>
      </c>
      <c r="D29" s="26" t="e">
        <f>#REF!+#REF!+#REF!</f>
        <v>#REF!</v>
      </c>
      <c r="E29" s="26">
        <v>6</v>
      </c>
      <c r="F29" s="26" t="e">
        <f t="shared" si="0"/>
        <v>#REF!</v>
      </c>
      <c r="G29" s="26" t="e">
        <f>F29/$H$1</f>
        <v>#REF!</v>
      </c>
    </row>
    <row r="30" spans="1:7">
      <c r="A30" s="32">
        <v>21459</v>
      </c>
      <c r="B30" s="28" t="s">
        <v>120</v>
      </c>
      <c r="C30" s="25" t="s">
        <v>84</v>
      </c>
      <c r="D30" s="26" t="e">
        <f>#REF!</f>
        <v>#REF!</v>
      </c>
      <c r="E30" s="26">
        <v>0.1</v>
      </c>
      <c r="F30" s="26" t="e">
        <f t="shared" si="0"/>
        <v>#REF!</v>
      </c>
      <c r="G30" s="26" t="e">
        <f>F30/$H$1</f>
        <v>#REF!</v>
      </c>
    </row>
    <row r="31" spans="1:7">
      <c r="A31" s="23" t="s">
        <v>121</v>
      </c>
      <c r="B31" s="24" t="s">
        <v>122</v>
      </c>
      <c r="C31" s="25" t="s">
        <v>92</v>
      </c>
      <c r="D31" s="26">
        <v>0.125</v>
      </c>
      <c r="E31" s="26">
        <v>1298</v>
      </c>
      <c r="F31" s="26">
        <f t="shared" si="0"/>
        <v>162.25</v>
      </c>
      <c r="G31" s="26">
        <f>F31/$H$1</f>
        <v>64.900000000000006</v>
      </c>
    </row>
    <row r="32" spans="1:7">
      <c r="A32" s="23" t="s">
        <v>123</v>
      </c>
      <c r="B32" s="24" t="s">
        <v>124</v>
      </c>
      <c r="C32" s="25" t="s">
        <v>92</v>
      </c>
      <c r="D32" s="26" t="e">
        <f>#REF!+#REF!+#REF!</f>
        <v>#REF!</v>
      </c>
      <c r="E32" s="26">
        <v>152.5</v>
      </c>
      <c r="F32" s="26" t="e">
        <f t="shared" si="0"/>
        <v>#REF!</v>
      </c>
      <c r="G32" s="26" t="e">
        <f>F32/H1</f>
        <v>#REF!</v>
      </c>
    </row>
    <row r="33" spans="1:7">
      <c r="A33" s="31">
        <v>31389</v>
      </c>
      <c r="B33" s="28" t="s">
        <v>125</v>
      </c>
      <c r="C33" s="25" t="s">
        <v>116</v>
      </c>
      <c r="D33" s="33" t="e">
        <f>#REF!+#REF!</f>
        <v>#REF!</v>
      </c>
      <c r="E33" s="26">
        <v>0.43</v>
      </c>
      <c r="F33" s="26" t="e">
        <f t="shared" si="0"/>
        <v>#REF!</v>
      </c>
      <c r="G33" s="26" t="e">
        <f>F33/$H$1</f>
        <v>#REF!</v>
      </c>
    </row>
    <row r="34" spans="1:7" ht="16.5">
      <c r="A34" s="31">
        <v>25148</v>
      </c>
      <c r="B34" s="28" t="s">
        <v>126</v>
      </c>
      <c r="C34" s="25" t="s">
        <v>89</v>
      </c>
      <c r="D34" s="26" t="e">
        <f>#REF!</f>
        <v>#REF!</v>
      </c>
      <c r="E34" s="26">
        <v>6.91</v>
      </c>
      <c r="F34" s="26" t="e">
        <f t="shared" si="0"/>
        <v>#REF!</v>
      </c>
      <c r="G34" s="26" t="e">
        <f>F34/$H$1</f>
        <v>#REF!</v>
      </c>
    </row>
    <row r="35" spans="1:7">
      <c r="A35" s="31">
        <v>28571</v>
      </c>
      <c r="B35" s="24" t="s">
        <v>127</v>
      </c>
      <c r="C35" s="27" t="s">
        <v>98</v>
      </c>
      <c r="D35" s="26">
        <v>300</v>
      </c>
      <c r="E35" s="26">
        <v>2.5</v>
      </c>
      <c r="F35" s="26">
        <f t="shared" si="0"/>
        <v>750</v>
      </c>
      <c r="G35" s="26">
        <f>F35/H1</f>
        <v>300</v>
      </c>
    </row>
    <row r="36" spans="1:7">
      <c r="A36" s="31">
        <v>28570</v>
      </c>
      <c r="B36" s="28" t="s">
        <v>128</v>
      </c>
      <c r="C36" s="27" t="s">
        <v>98</v>
      </c>
      <c r="D36" s="26">
        <v>80</v>
      </c>
      <c r="E36" s="26">
        <v>1.37</v>
      </c>
      <c r="F36" s="26">
        <f t="shared" si="0"/>
        <v>109.60000000000001</v>
      </c>
      <c r="G36" s="26">
        <f>F36/$H$1</f>
        <v>43.84</v>
      </c>
    </row>
    <row r="37" spans="1:7">
      <c r="A37" s="31">
        <v>30221</v>
      </c>
      <c r="B37" s="24" t="s">
        <v>129</v>
      </c>
      <c r="C37" s="27" t="s">
        <v>98</v>
      </c>
      <c r="D37" s="26" t="e">
        <f>#REF!+#REF!</f>
        <v>#REF!</v>
      </c>
      <c r="E37" s="26">
        <v>0.4</v>
      </c>
      <c r="F37" s="26" t="e">
        <f t="shared" ref="F37:F49" si="2">D37*E37</f>
        <v>#REF!</v>
      </c>
      <c r="G37" s="26" t="e">
        <f>F37/H1</f>
        <v>#REF!</v>
      </c>
    </row>
    <row r="38" spans="1:7">
      <c r="A38" s="31">
        <v>29687</v>
      </c>
      <c r="B38" s="28" t="s">
        <v>130</v>
      </c>
      <c r="C38" s="27" t="s">
        <v>98</v>
      </c>
      <c r="D38" s="26" t="e">
        <f>#REF!+#REF!</f>
        <v>#REF!</v>
      </c>
      <c r="E38" s="26">
        <v>0.02</v>
      </c>
      <c r="F38" s="26" t="e">
        <f t="shared" si="2"/>
        <v>#REF!</v>
      </c>
      <c r="G38" s="26" t="e">
        <f>F38/$H$1</f>
        <v>#REF!</v>
      </c>
    </row>
    <row r="39" spans="1:7">
      <c r="A39" s="31">
        <v>30247</v>
      </c>
      <c r="B39" s="28" t="s">
        <v>131</v>
      </c>
      <c r="C39" s="27" t="s">
        <v>98</v>
      </c>
      <c r="D39" s="26" t="e">
        <f>#REF!+#REF!</f>
        <v>#REF!</v>
      </c>
      <c r="E39" s="26">
        <v>0.05</v>
      </c>
      <c r="F39" s="26" t="e">
        <f t="shared" si="2"/>
        <v>#REF!</v>
      </c>
      <c r="G39" s="26" t="e">
        <f>F39/$H$1</f>
        <v>#REF!</v>
      </c>
    </row>
    <row r="40" spans="1:7">
      <c r="A40" s="31">
        <v>10991</v>
      </c>
      <c r="B40" s="28" t="s">
        <v>132</v>
      </c>
      <c r="C40" s="27" t="s">
        <v>98</v>
      </c>
      <c r="D40" s="26" t="e">
        <f>#REF!+#REF!</f>
        <v>#REF!</v>
      </c>
      <c r="E40" s="26">
        <v>0.02</v>
      </c>
      <c r="F40" s="26" t="e">
        <f t="shared" si="2"/>
        <v>#REF!</v>
      </c>
      <c r="G40" s="26" t="e">
        <f>F40/$H$1</f>
        <v>#REF!</v>
      </c>
    </row>
    <row r="41" spans="1:7" ht="16.5">
      <c r="A41" s="31"/>
      <c r="B41" s="28" t="s">
        <v>133</v>
      </c>
      <c r="C41" s="25" t="s">
        <v>89</v>
      </c>
      <c r="D41" s="26" t="e">
        <f>#REF!</f>
        <v>#REF!</v>
      </c>
      <c r="E41" s="26">
        <v>5</v>
      </c>
      <c r="F41" s="26" t="e">
        <f t="shared" si="2"/>
        <v>#REF!</v>
      </c>
      <c r="G41" s="26" t="e">
        <f>F41/$H$1</f>
        <v>#REF!</v>
      </c>
    </row>
    <row r="42" spans="1:7">
      <c r="A42" s="31">
        <v>34177</v>
      </c>
      <c r="B42" s="28" t="s">
        <v>134</v>
      </c>
      <c r="C42" s="27" t="s">
        <v>98</v>
      </c>
      <c r="D42" s="26">
        <v>30</v>
      </c>
      <c r="E42" s="26">
        <v>11.03</v>
      </c>
      <c r="F42" s="26">
        <f t="shared" si="2"/>
        <v>330.9</v>
      </c>
      <c r="G42" s="26">
        <f>F42/$H$1</f>
        <v>132.35999999999999</v>
      </c>
    </row>
    <row r="43" spans="1:7">
      <c r="A43" s="37">
        <v>19559</v>
      </c>
      <c r="B43" s="24" t="s">
        <v>135</v>
      </c>
      <c r="C43" s="27" t="s">
        <v>136</v>
      </c>
      <c r="D43" s="26" t="e">
        <f>#REF!+#REF!</f>
        <v>#REF!</v>
      </c>
      <c r="E43" s="26">
        <v>2.72</v>
      </c>
      <c r="F43" s="26" t="e">
        <f t="shared" si="2"/>
        <v>#REF!</v>
      </c>
      <c r="G43" s="26" t="e">
        <f>F43/H1</f>
        <v>#REF!</v>
      </c>
    </row>
    <row r="44" spans="1:7">
      <c r="A44" s="37">
        <v>34129</v>
      </c>
      <c r="B44" s="24" t="s">
        <v>137</v>
      </c>
      <c r="C44" s="38" t="s">
        <v>116</v>
      </c>
      <c r="D44" s="33" t="e">
        <f>#REF!+#REF!</f>
        <v>#REF!</v>
      </c>
      <c r="E44" s="26">
        <v>0.42</v>
      </c>
      <c r="F44" s="26" t="e">
        <f t="shared" si="2"/>
        <v>#REF!</v>
      </c>
      <c r="G44" s="26" t="e">
        <f>F44/H1</f>
        <v>#REF!</v>
      </c>
    </row>
    <row r="45" spans="1:7">
      <c r="A45" s="37">
        <v>34880</v>
      </c>
      <c r="B45" s="28" t="s">
        <v>138</v>
      </c>
      <c r="C45" s="38" t="s">
        <v>116</v>
      </c>
      <c r="D45" s="33" t="e">
        <f>#REF!+#REF!</f>
        <v>#REF!</v>
      </c>
      <c r="E45" s="26">
        <v>0.42</v>
      </c>
      <c r="F45" s="26" t="e">
        <f t="shared" si="2"/>
        <v>#REF!</v>
      </c>
      <c r="G45" s="26" t="e">
        <f>F45/$H$1</f>
        <v>#REF!</v>
      </c>
    </row>
    <row r="46" spans="1:7" ht="16.5">
      <c r="A46" s="37">
        <v>23747</v>
      </c>
      <c r="B46" s="24" t="s">
        <v>139</v>
      </c>
      <c r="C46" s="25" t="s">
        <v>89</v>
      </c>
      <c r="D46" s="26" t="e">
        <f>#REF!</f>
        <v>#REF!</v>
      </c>
      <c r="E46" s="26">
        <v>12.57</v>
      </c>
      <c r="F46" s="26" t="e">
        <f t="shared" si="2"/>
        <v>#REF!</v>
      </c>
      <c r="G46" s="26" t="e">
        <f>F46/H1</f>
        <v>#REF!</v>
      </c>
    </row>
    <row r="47" spans="1:7" ht="16.5">
      <c r="A47" s="37">
        <v>31474</v>
      </c>
      <c r="B47" s="28" t="s">
        <v>140</v>
      </c>
      <c r="C47" s="25" t="s">
        <v>89</v>
      </c>
      <c r="D47" s="26" t="e">
        <f>#REF!</f>
        <v>#REF!</v>
      </c>
      <c r="E47" s="26">
        <v>0.42</v>
      </c>
      <c r="F47" s="26" t="e">
        <f t="shared" si="2"/>
        <v>#REF!</v>
      </c>
      <c r="G47" s="26" t="e">
        <f>F47/$H$1</f>
        <v>#REF!</v>
      </c>
    </row>
    <row r="48" spans="1:7">
      <c r="A48" s="37">
        <v>34693</v>
      </c>
      <c r="B48" s="24" t="s">
        <v>141</v>
      </c>
      <c r="C48" s="27" t="s">
        <v>103</v>
      </c>
      <c r="D48" s="26" t="e">
        <f>#REF!</f>
        <v>#REF!</v>
      </c>
      <c r="E48" s="26">
        <v>2.59</v>
      </c>
      <c r="F48" s="26" t="e">
        <f t="shared" si="2"/>
        <v>#REF!</v>
      </c>
      <c r="G48" s="26" t="e">
        <f>F48/H1</f>
        <v>#REF!</v>
      </c>
    </row>
    <row r="49" spans="1:8">
      <c r="A49" s="31">
        <v>16184</v>
      </c>
      <c r="B49" s="39" t="s">
        <v>142</v>
      </c>
      <c r="C49" s="25" t="s">
        <v>84</v>
      </c>
      <c r="D49" s="26">
        <v>2</v>
      </c>
      <c r="E49" s="26">
        <v>33.86</v>
      </c>
      <c r="F49" s="26">
        <f t="shared" si="2"/>
        <v>67.72</v>
      </c>
      <c r="G49" s="26">
        <f>F49/H1</f>
        <v>27.088000000000001</v>
      </c>
    </row>
    <row r="50" spans="1:8" ht="15.5">
      <c r="A50" s="40"/>
      <c r="B50" s="41"/>
      <c r="C50" s="42"/>
      <c r="D50" s="26"/>
      <c r="E50" s="26"/>
      <c r="F50" s="43" t="e">
        <f>SUM(F2:F49)</f>
        <v>#REF!</v>
      </c>
      <c r="G50" s="43" t="e">
        <f>SUM(G2:G49)</f>
        <v>#REF!</v>
      </c>
    </row>
    <row r="52" spans="1:8">
      <c r="A52" s="44">
        <v>30415</v>
      </c>
      <c r="B52" s="52" t="s">
        <v>143</v>
      </c>
      <c r="C52" s="46" t="s">
        <v>84</v>
      </c>
      <c r="D52" s="46">
        <v>2</v>
      </c>
      <c r="E52" s="47">
        <v>39.6</v>
      </c>
      <c r="F52" s="48">
        <f>G52*H52</f>
        <v>198</v>
      </c>
      <c r="G52" s="48">
        <f t="shared" ref="G52:G78" si="3">D52*E52</f>
        <v>79.2</v>
      </c>
      <c r="H52" s="49">
        <v>2.5</v>
      </c>
    </row>
    <row r="53" spans="1:8">
      <c r="A53" s="44">
        <v>30413</v>
      </c>
      <c r="B53" s="45" t="s">
        <v>144</v>
      </c>
      <c r="C53" s="46" t="s">
        <v>84</v>
      </c>
      <c r="D53" s="46">
        <v>1</v>
      </c>
      <c r="E53" s="47">
        <v>18.350000000000001</v>
      </c>
      <c r="F53" s="48">
        <f>G53*H52</f>
        <v>45.875</v>
      </c>
      <c r="G53" s="48">
        <f t="shared" si="3"/>
        <v>18.350000000000001</v>
      </c>
    </row>
    <row r="54" spans="1:8">
      <c r="A54" s="44">
        <v>30414</v>
      </c>
      <c r="B54" s="45" t="s">
        <v>145</v>
      </c>
      <c r="C54" s="46" t="s">
        <v>84</v>
      </c>
      <c r="D54" s="46">
        <v>2</v>
      </c>
      <c r="E54" s="47">
        <v>37.9</v>
      </c>
      <c r="F54" s="48">
        <f>G54*H52</f>
        <v>189.5</v>
      </c>
      <c r="G54" s="48">
        <f t="shared" si="3"/>
        <v>75.8</v>
      </c>
    </row>
    <row r="55" spans="1:8">
      <c r="A55" s="44">
        <v>30412</v>
      </c>
      <c r="B55" s="45" t="s">
        <v>146</v>
      </c>
      <c r="C55" s="46" t="s">
        <v>84</v>
      </c>
      <c r="D55" s="46">
        <v>1</v>
      </c>
      <c r="E55" s="47">
        <v>13.24</v>
      </c>
      <c r="F55" s="48">
        <f>G55*H52</f>
        <v>33.1</v>
      </c>
      <c r="G55" s="48">
        <f t="shared" si="3"/>
        <v>13.24</v>
      </c>
    </row>
    <row r="56" spans="1:8">
      <c r="A56" s="44" t="s">
        <v>147</v>
      </c>
      <c r="B56" s="45" t="s">
        <v>148</v>
      </c>
      <c r="C56" s="46" t="s">
        <v>84</v>
      </c>
      <c r="D56" s="46">
        <v>1</v>
      </c>
      <c r="E56" s="47">
        <v>8.6999999999999993</v>
      </c>
      <c r="F56" s="48">
        <f>G56*H52</f>
        <v>21.75</v>
      </c>
      <c r="G56" s="48">
        <f t="shared" si="3"/>
        <v>8.6999999999999993</v>
      </c>
    </row>
    <row r="57" spans="1:8">
      <c r="A57" s="44">
        <v>21146</v>
      </c>
      <c r="B57" s="45" t="s">
        <v>149</v>
      </c>
      <c r="C57" s="46" t="s">
        <v>84</v>
      </c>
      <c r="D57" s="46">
        <v>1</v>
      </c>
      <c r="E57" s="47">
        <v>134.5</v>
      </c>
      <c r="F57" s="48">
        <f>G57*H52</f>
        <v>336.25</v>
      </c>
      <c r="G57" s="48">
        <f t="shared" si="3"/>
        <v>134.5</v>
      </c>
    </row>
    <row r="58" spans="1:8">
      <c r="A58" s="44">
        <v>30405</v>
      </c>
      <c r="B58" s="45" t="s">
        <v>150</v>
      </c>
      <c r="C58" s="46" t="s">
        <v>84</v>
      </c>
      <c r="D58" s="46">
        <v>6</v>
      </c>
      <c r="E58" s="47">
        <v>1.89</v>
      </c>
      <c r="F58" s="48">
        <f>G58*H52</f>
        <v>28.35</v>
      </c>
      <c r="G58" s="48">
        <f t="shared" si="3"/>
        <v>11.34</v>
      </c>
    </row>
    <row r="59" spans="1:8">
      <c r="A59" s="44">
        <v>30406</v>
      </c>
      <c r="B59" s="45" t="s">
        <v>151</v>
      </c>
      <c r="C59" s="46" t="s">
        <v>84</v>
      </c>
      <c r="D59" s="46">
        <v>4</v>
      </c>
      <c r="E59" s="47">
        <v>4.2300000000000004</v>
      </c>
      <c r="F59" s="48">
        <f>G59*H52</f>
        <v>42.300000000000004</v>
      </c>
      <c r="G59" s="48">
        <f t="shared" si="3"/>
        <v>16.920000000000002</v>
      </c>
    </row>
    <row r="60" spans="1:8">
      <c r="A60" s="44">
        <v>29705</v>
      </c>
      <c r="B60" s="45" t="s">
        <v>152</v>
      </c>
      <c r="C60" s="46" t="s">
        <v>84</v>
      </c>
      <c r="D60" s="46">
        <v>8</v>
      </c>
      <c r="E60" s="47">
        <v>0.94</v>
      </c>
      <c r="F60" s="48">
        <f>G60*H52</f>
        <v>18.799999999999997</v>
      </c>
      <c r="G60" s="48">
        <f t="shared" si="3"/>
        <v>7.52</v>
      </c>
    </row>
    <row r="61" spans="1:8">
      <c r="A61" s="44">
        <v>71114</v>
      </c>
      <c r="B61" s="45" t="s">
        <v>153</v>
      </c>
      <c r="C61" s="46" t="s">
        <v>84</v>
      </c>
      <c r="D61" s="46">
        <v>5</v>
      </c>
      <c r="E61" s="47">
        <v>0.94</v>
      </c>
      <c r="F61" s="48">
        <f>G61*H52</f>
        <v>11.749999999999998</v>
      </c>
      <c r="G61" s="48">
        <f t="shared" si="3"/>
        <v>4.6999999999999993</v>
      </c>
    </row>
    <row r="62" spans="1:8">
      <c r="A62" s="44">
        <v>32405</v>
      </c>
      <c r="B62" s="45" t="s">
        <v>154</v>
      </c>
      <c r="C62" s="46" t="s">
        <v>84</v>
      </c>
      <c r="D62" s="46">
        <v>4</v>
      </c>
      <c r="E62" s="47">
        <v>0.65</v>
      </c>
      <c r="F62" s="48">
        <f>G62*H52</f>
        <v>6.5</v>
      </c>
      <c r="G62" s="48">
        <f t="shared" si="3"/>
        <v>2.6</v>
      </c>
    </row>
    <row r="63" spans="1:8">
      <c r="A63" s="44">
        <v>31445</v>
      </c>
      <c r="B63" s="45" t="s">
        <v>155</v>
      </c>
      <c r="C63" s="46" t="s">
        <v>84</v>
      </c>
      <c r="D63" s="46">
        <v>8</v>
      </c>
      <c r="E63" s="47">
        <v>31.17</v>
      </c>
      <c r="F63" s="48">
        <f>G63*H52</f>
        <v>623.40000000000009</v>
      </c>
      <c r="G63" s="48">
        <f t="shared" si="3"/>
        <v>249.36</v>
      </c>
    </row>
    <row r="64" spans="1:8">
      <c r="A64" s="44">
        <v>35880</v>
      </c>
      <c r="B64" s="45" t="s">
        <v>156</v>
      </c>
      <c r="C64" s="46" t="s">
        <v>84</v>
      </c>
      <c r="D64" s="46">
        <v>1</v>
      </c>
      <c r="E64" s="47">
        <v>148.32</v>
      </c>
      <c r="F64" s="48">
        <f>G64*H52</f>
        <v>370.79999999999995</v>
      </c>
      <c r="G64" s="48">
        <f t="shared" si="3"/>
        <v>148.32</v>
      </c>
    </row>
    <row r="65" spans="1:7">
      <c r="A65" s="44">
        <v>30407</v>
      </c>
      <c r="B65" s="45" t="s">
        <v>157</v>
      </c>
      <c r="C65" s="46" t="s">
        <v>84</v>
      </c>
      <c r="D65" s="46">
        <v>4</v>
      </c>
      <c r="E65" s="47">
        <v>1.98</v>
      </c>
      <c r="F65" s="48">
        <f>G65*H52</f>
        <v>19.8</v>
      </c>
      <c r="G65" s="48">
        <f t="shared" si="3"/>
        <v>7.92</v>
      </c>
    </row>
    <row r="66" spans="1:7">
      <c r="A66" s="44">
        <v>19410</v>
      </c>
      <c r="B66" s="45" t="s">
        <v>158</v>
      </c>
      <c r="C66" s="46" t="s">
        <v>159</v>
      </c>
      <c r="D66" s="46">
        <v>20</v>
      </c>
      <c r="E66" s="47">
        <v>1.66</v>
      </c>
      <c r="F66" s="48">
        <f>G66*H52</f>
        <v>82.999999999999986</v>
      </c>
      <c r="G66" s="48">
        <f t="shared" si="3"/>
        <v>33.199999999999996</v>
      </c>
    </row>
    <row r="67" spans="1:7">
      <c r="A67" s="44">
        <v>15506</v>
      </c>
      <c r="B67" s="45" t="s">
        <v>160</v>
      </c>
      <c r="C67" s="46" t="s">
        <v>159</v>
      </c>
      <c r="D67" s="46">
        <v>35</v>
      </c>
      <c r="E67" s="47">
        <v>9.75</v>
      </c>
      <c r="F67" s="48">
        <f>G67*H52</f>
        <v>853.125</v>
      </c>
      <c r="G67" s="48">
        <f t="shared" si="3"/>
        <v>341.25</v>
      </c>
    </row>
    <row r="68" spans="1:7">
      <c r="A68" s="44">
        <v>13084</v>
      </c>
      <c r="B68" s="45" t="s">
        <v>161</v>
      </c>
      <c r="C68" s="46" t="s">
        <v>159</v>
      </c>
      <c r="D68" s="46">
        <v>70</v>
      </c>
      <c r="E68" s="47">
        <v>1.36</v>
      </c>
      <c r="F68" s="48">
        <f>G68*H52</f>
        <v>238</v>
      </c>
      <c r="G68" s="48">
        <f t="shared" si="3"/>
        <v>95.2</v>
      </c>
    </row>
    <row r="69" spans="1:7">
      <c r="A69" s="44">
        <v>15522</v>
      </c>
      <c r="B69" s="45" t="s">
        <v>162</v>
      </c>
      <c r="C69" s="46" t="s">
        <v>159</v>
      </c>
      <c r="D69" s="46">
        <v>100</v>
      </c>
      <c r="E69" s="47">
        <v>0.92</v>
      </c>
      <c r="F69" s="48">
        <f>G69*H52</f>
        <v>230</v>
      </c>
      <c r="G69" s="48">
        <f t="shared" si="3"/>
        <v>92</v>
      </c>
    </row>
    <row r="70" spans="1:7">
      <c r="A70" s="44">
        <v>27386</v>
      </c>
      <c r="B70" s="45" t="s">
        <v>163</v>
      </c>
      <c r="C70" s="46" t="s">
        <v>159</v>
      </c>
      <c r="D70" s="46">
        <v>800</v>
      </c>
      <c r="E70" s="47">
        <v>0.5</v>
      </c>
      <c r="F70" s="48">
        <f>G70*H52</f>
        <v>1000</v>
      </c>
      <c r="G70" s="48">
        <f t="shared" si="3"/>
        <v>400</v>
      </c>
    </row>
    <row r="71" spans="1:7">
      <c r="A71" s="44">
        <v>34991</v>
      </c>
      <c r="B71" s="45" t="s">
        <v>164</v>
      </c>
      <c r="C71" s="46" t="s">
        <v>159</v>
      </c>
      <c r="D71" s="46">
        <v>500</v>
      </c>
      <c r="E71" s="47">
        <v>0.33</v>
      </c>
      <c r="F71" s="48">
        <f>G71*H52</f>
        <v>412.5</v>
      </c>
      <c r="G71" s="48">
        <f t="shared" si="3"/>
        <v>165</v>
      </c>
    </row>
    <row r="72" spans="1:7">
      <c r="A72" s="44">
        <v>25140</v>
      </c>
      <c r="B72" s="45" t="s">
        <v>165</v>
      </c>
      <c r="C72" s="46" t="s">
        <v>84</v>
      </c>
      <c r="D72" s="46">
        <v>160</v>
      </c>
      <c r="E72" s="47">
        <v>0.08</v>
      </c>
      <c r="F72" s="48">
        <f>G72*H52</f>
        <v>32</v>
      </c>
      <c r="G72" s="48">
        <f t="shared" si="3"/>
        <v>12.8</v>
      </c>
    </row>
    <row r="73" spans="1:7">
      <c r="A73" s="44">
        <v>30678</v>
      </c>
      <c r="B73" s="45" t="s">
        <v>166</v>
      </c>
      <c r="C73" s="46" t="s">
        <v>84</v>
      </c>
      <c r="D73" s="46">
        <v>50</v>
      </c>
      <c r="E73" s="47">
        <v>0.73</v>
      </c>
      <c r="F73" s="48">
        <f>G73*H52</f>
        <v>91.25</v>
      </c>
      <c r="G73" s="48">
        <f t="shared" si="3"/>
        <v>36.5</v>
      </c>
    </row>
    <row r="74" spans="1:7">
      <c r="A74" s="44" t="s">
        <v>167</v>
      </c>
      <c r="B74" s="45" t="s">
        <v>168</v>
      </c>
      <c r="C74" s="46" t="s">
        <v>159</v>
      </c>
      <c r="D74" s="46">
        <v>100</v>
      </c>
      <c r="E74" s="47">
        <v>35.5</v>
      </c>
      <c r="F74" s="48">
        <f>G74*H52</f>
        <v>8875</v>
      </c>
      <c r="G74" s="48">
        <f t="shared" si="3"/>
        <v>3550</v>
      </c>
    </row>
    <row r="75" spans="1:7">
      <c r="A75" s="44">
        <v>32343</v>
      </c>
      <c r="B75" s="45" t="s">
        <v>169</v>
      </c>
      <c r="C75" s="46" t="s">
        <v>84</v>
      </c>
      <c r="D75" s="46">
        <v>14</v>
      </c>
      <c r="E75" s="47">
        <v>0.64</v>
      </c>
      <c r="F75" s="48">
        <f>G75*H52</f>
        <v>22.400000000000002</v>
      </c>
      <c r="G75" s="48">
        <f t="shared" si="3"/>
        <v>8.9600000000000009</v>
      </c>
    </row>
    <row r="76" spans="1:7">
      <c r="A76" s="44" t="s">
        <v>170</v>
      </c>
      <c r="B76" s="45" t="s">
        <v>171</v>
      </c>
      <c r="C76" s="46" t="s">
        <v>84</v>
      </c>
      <c r="D76" s="46">
        <v>90</v>
      </c>
      <c r="E76" s="47">
        <v>2.25</v>
      </c>
      <c r="F76" s="48">
        <f>G76*H52</f>
        <v>506.25</v>
      </c>
      <c r="G76" s="48">
        <f t="shared" si="3"/>
        <v>202.5</v>
      </c>
    </row>
    <row r="77" spans="1:7">
      <c r="A77" s="44">
        <v>70422</v>
      </c>
      <c r="B77" s="45" t="s">
        <v>172</v>
      </c>
      <c r="C77" s="46" t="s">
        <v>84</v>
      </c>
      <c r="D77" s="46">
        <v>2</v>
      </c>
      <c r="E77" s="47">
        <v>91.13</v>
      </c>
      <c r="F77" s="48">
        <f>G77*H52</f>
        <v>455.65</v>
      </c>
      <c r="G77" s="48">
        <f t="shared" si="3"/>
        <v>182.26</v>
      </c>
    </row>
    <row r="78" spans="1:7">
      <c r="A78" s="44" t="s">
        <v>173</v>
      </c>
      <c r="B78" s="45" t="s">
        <v>174</v>
      </c>
      <c r="C78" s="46" t="s">
        <v>84</v>
      </c>
      <c r="D78" s="46">
        <v>1</v>
      </c>
      <c r="E78" s="47">
        <v>350</v>
      </c>
      <c r="F78" s="48">
        <f>G78*H52</f>
        <v>875</v>
      </c>
      <c r="G78" s="48">
        <f t="shared" si="3"/>
        <v>350</v>
      </c>
    </row>
    <row r="79" spans="1:7">
      <c r="A79" s="50"/>
      <c r="B79" s="50"/>
      <c r="C79" s="50"/>
      <c r="D79" s="48"/>
      <c r="E79" s="48"/>
      <c r="F79" s="51">
        <f>SUM(F52:F78)</f>
        <v>15620.349999999999</v>
      </c>
      <c r="G79" s="51">
        <f>SUM(G52:G78)</f>
        <v>6248.14</v>
      </c>
    </row>
  </sheetData>
  <autoFilter ref="B1:B78" xr:uid="{00000000-0009-0000-0000-000001000000}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"/>
  <sheetViews>
    <sheetView workbookViewId="0">
      <selection activeCell="G14" sqref="G14"/>
    </sheetView>
  </sheetViews>
  <sheetFormatPr defaultColWidth="9" defaultRowHeight="14.5"/>
  <cols>
    <col min="1" max="1" width="4.90625" customWidth="1"/>
    <col min="2" max="2" width="48" customWidth="1"/>
  </cols>
  <sheetData>
    <row r="1" spans="1:11" s="2" customFormat="1" ht="21.75" customHeight="1">
      <c r="A1" s="3"/>
      <c r="B1" s="13" t="s">
        <v>175</v>
      </c>
      <c r="C1" s="5" t="s">
        <v>176</v>
      </c>
      <c r="D1" s="14">
        <f>6.3</f>
        <v>6.3</v>
      </c>
      <c r="E1" s="5">
        <f t="shared" ref="E1:E15" si="0">F1+K1</f>
        <v>0</v>
      </c>
      <c r="F1" s="5"/>
      <c r="G1" s="5">
        <f t="shared" ref="G1:G15" si="1">E1/D1</f>
        <v>0</v>
      </c>
      <c r="H1" s="5"/>
      <c r="I1" s="5">
        <f t="shared" ref="I1:I15" si="2">D1-E1</f>
        <v>6.3</v>
      </c>
      <c r="J1" s="10"/>
      <c r="K1" s="5"/>
    </row>
    <row r="2" spans="1:11" s="2" customFormat="1" ht="21.75" customHeight="1">
      <c r="A2" s="3"/>
      <c r="B2" s="1" t="s">
        <v>56</v>
      </c>
      <c r="C2" s="5" t="s">
        <v>176</v>
      </c>
      <c r="D2" s="14">
        <f>D1*1.1</f>
        <v>6.9300000000000006</v>
      </c>
      <c r="E2" s="5">
        <f t="shared" si="0"/>
        <v>0</v>
      </c>
      <c r="F2" s="5"/>
      <c r="G2" s="5">
        <f t="shared" si="1"/>
        <v>0</v>
      </c>
      <c r="H2" s="5"/>
      <c r="I2" s="5">
        <f t="shared" si="2"/>
        <v>6.9300000000000006</v>
      </c>
      <c r="J2" s="10"/>
      <c r="K2" s="5"/>
    </row>
    <row r="3" spans="1:11" s="2" customFormat="1" ht="21.75" customHeight="1">
      <c r="A3" s="3"/>
      <c r="B3" s="1" t="s">
        <v>57</v>
      </c>
      <c r="C3" s="14" t="s">
        <v>13</v>
      </c>
      <c r="D3" s="14">
        <f>D2*8</f>
        <v>55.440000000000005</v>
      </c>
      <c r="E3" s="5">
        <f t="shared" si="0"/>
        <v>0</v>
      </c>
      <c r="F3" s="5"/>
      <c r="G3" s="5">
        <f t="shared" si="1"/>
        <v>0</v>
      </c>
      <c r="H3" s="5"/>
      <c r="I3" s="5">
        <f t="shared" si="2"/>
        <v>55.440000000000005</v>
      </c>
      <c r="J3" s="10"/>
      <c r="K3" s="5"/>
    </row>
    <row r="4" spans="1:11" s="2" customFormat="1" ht="21.75" customHeight="1">
      <c r="A4" s="3"/>
      <c r="B4" s="13" t="s">
        <v>177</v>
      </c>
      <c r="C4" s="5" t="s">
        <v>176</v>
      </c>
      <c r="D4" s="14">
        <f>12.2</f>
        <v>12.2</v>
      </c>
      <c r="E4" s="5">
        <f t="shared" si="0"/>
        <v>0</v>
      </c>
      <c r="F4" s="5"/>
      <c r="G4" s="5">
        <f t="shared" si="1"/>
        <v>0</v>
      </c>
      <c r="H4" s="5"/>
      <c r="I4" s="5">
        <f t="shared" si="2"/>
        <v>12.2</v>
      </c>
      <c r="J4" s="10"/>
      <c r="K4" s="5"/>
    </row>
    <row r="5" spans="1:11" s="2" customFormat="1" ht="21.75" customHeight="1">
      <c r="A5" s="3"/>
      <c r="B5" s="1" t="s">
        <v>56</v>
      </c>
      <c r="C5" s="5" t="s">
        <v>176</v>
      </c>
      <c r="D5" s="14">
        <f>D4*1.1</f>
        <v>13.42</v>
      </c>
      <c r="E5" s="5">
        <f t="shared" si="0"/>
        <v>0</v>
      </c>
      <c r="F5" s="5"/>
      <c r="G5" s="5">
        <f t="shared" si="1"/>
        <v>0</v>
      </c>
      <c r="H5" s="5"/>
      <c r="I5" s="5">
        <f t="shared" si="2"/>
        <v>13.42</v>
      </c>
      <c r="J5" s="10"/>
      <c r="K5" s="5"/>
    </row>
    <row r="6" spans="1:11" s="2" customFormat="1" ht="21.75" customHeight="1">
      <c r="A6" s="3"/>
      <c r="B6" s="1" t="s">
        <v>57</v>
      </c>
      <c r="C6" s="14" t="s">
        <v>13</v>
      </c>
      <c r="D6" s="14">
        <f>D5*8</f>
        <v>107.36</v>
      </c>
      <c r="E6" s="5">
        <f t="shared" si="0"/>
        <v>0</v>
      </c>
      <c r="F6" s="5"/>
      <c r="G6" s="5">
        <f t="shared" si="1"/>
        <v>0</v>
      </c>
      <c r="H6" s="5"/>
      <c r="I6" s="5">
        <f t="shared" si="2"/>
        <v>107.36</v>
      </c>
      <c r="J6" s="10"/>
      <c r="K6" s="5"/>
    </row>
    <row r="7" spans="1:11" s="2" customFormat="1" ht="21.75" customHeight="1">
      <c r="A7" s="3"/>
      <c r="B7" s="15" t="s">
        <v>178</v>
      </c>
      <c r="C7" s="5" t="s">
        <v>176</v>
      </c>
      <c r="D7" s="14">
        <f>11.7</f>
        <v>11.7</v>
      </c>
      <c r="E7" s="5">
        <f t="shared" si="0"/>
        <v>0</v>
      </c>
      <c r="F7" s="5"/>
      <c r="G7" s="5">
        <f t="shared" si="1"/>
        <v>0</v>
      </c>
      <c r="H7" s="5"/>
      <c r="I7" s="5">
        <f t="shared" si="2"/>
        <v>11.7</v>
      </c>
      <c r="J7" s="10"/>
      <c r="K7" s="5"/>
    </row>
    <row r="8" spans="1:11" s="2" customFormat="1" ht="21.75" customHeight="1">
      <c r="A8" s="3"/>
      <c r="B8" s="1" t="s">
        <v>56</v>
      </c>
      <c r="C8" s="5" t="s">
        <v>176</v>
      </c>
      <c r="D8" s="14">
        <f>D7*1.1</f>
        <v>12.870000000000001</v>
      </c>
      <c r="E8" s="5">
        <f t="shared" si="0"/>
        <v>0</v>
      </c>
      <c r="F8" s="5"/>
      <c r="G8" s="5">
        <f t="shared" si="1"/>
        <v>0</v>
      </c>
      <c r="H8" s="5"/>
      <c r="I8" s="5">
        <f t="shared" si="2"/>
        <v>12.870000000000001</v>
      </c>
      <c r="J8" s="10"/>
      <c r="K8" s="5"/>
    </row>
    <row r="9" spans="1:11" s="2" customFormat="1" ht="21.75" customHeight="1">
      <c r="A9" s="3"/>
      <c r="B9" s="1" t="s">
        <v>57</v>
      </c>
      <c r="C9" s="14" t="s">
        <v>13</v>
      </c>
      <c r="D9" s="14">
        <f>D8*8</f>
        <v>102.96000000000001</v>
      </c>
      <c r="E9" s="5">
        <f t="shared" si="0"/>
        <v>0</v>
      </c>
      <c r="F9" s="5"/>
      <c r="G9" s="5">
        <f t="shared" si="1"/>
        <v>0</v>
      </c>
      <c r="H9" s="5"/>
      <c r="I9" s="5">
        <f t="shared" si="2"/>
        <v>102.96000000000001</v>
      </c>
      <c r="J9" s="10"/>
      <c r="K9" s="5"/>
    </row>
    <row r="10" spans="1:11" s="2" customFormat="1" ht="21.75" customHeight="1">
      <c r="A10" s="3"/>
      <c r="B10" s="13" t="s">
        <v>179</v>
      </c>
      <c r="C10" s="5" t="s">
        <v>176</v>
      </c>
      <c r="D10" s="14">
        <f>3.8</f>
        <v>3.8</v>
      </c>
      <c r="E10" s="5">
        <f t="shared" si="0"/>
        <v>0</v>
      </c>
      <c r="F10" s="5"/>
      <c r="G10" s="5">
        <f t="shared" si="1"/>
        <v>0</v>
      </c>
      <c r="H10" s="5"/>
      <c r="I10" s="5">
        <f t="shared" si="2"/>
        <v>3.8</v>
      </c>
      <c r="J10" s="10"/>
      <c r="K10" s="5"/>
    </row>
    <row r="11" spans="1:11" s="2" customFormat="1" ht="21.75" customHeight="1">
      <c r="A11" s="3"/>
      <c r="B11" s="1" t="s">
        <v>56</v>
      </c>
      <c r="C11" s="5" t="s">
        <v>176</v>
      </c>
      <c r="D11" s="14">
        <f>D10*1.1</f>
        <v>4.18</v>
      </c>
      <c r="E11" s="5">
        <f t="shared" si="0"/>
        <v>0</v>
      </c>
      <c r="F11" s="5"/>
      <c r="G11" s="5">
        <f t="shared" si="1"/>
        <v>0</v>
      </c>
      <c r="H11" s="5"/>
      <c r="I11" s="5">
        <f t="shared" si="2"/>
        <v>4.18</v>
      </c>
      <c r="J11" s="10"/>
      <c r="K11" s="5"/>
    </row>
    <row r="12" spans="1:11" s="2" customFormat="1" ht="21.75" customHeight="1">
      <c r="A12" s="3"/>
      <c r="B12" s="1" t="s">
        <v>57</v>
      </c>
      <c r="C12" s="14" t="s">
        <v>13</v>
      </c>
      <c r="D12" s="14">
        <f>D11*8</f>
        <v>33.44</v>
      </c>
      <c r="E12" s="5">
        <f t="shared" si="0"/>
        <v>0</v>
      </c>
      <c r="F12" s="5"/>
      <c r="G12" s="5">
        <f t="shared" si="1"/>
        <v>0</v>
      </c>
      <c r="H12" s="5"/>
      <c r="I12" s="5">
        <f t="shared" si="2"/>
        <v>33.44</v>
      </c>
      <c r="J12" s="10"/>
      <c r="K12" s="5"/>
    </row>
    <row r="13" spans="1:11" s="2" customFormat="1" ht="21.75" customHeight="1">
      <c r="A13" s="3"/>
      <c r="B13" s="13" t="s">
        <v>180</v>
      </c>
      <c r="C13" s="5" t="s">
        <v>176</v>
      </c>
      <c r="D13" s="14">
        <f>5.9</f>
        <v>5.9</v>
      </c>
      <c r="E13" s="5">
        <f t="shared" si="0"/>
        <v>0</v>
      </c>
      <c r="F13" s="5"/>
      <c r="G13" s="5">
        <f t="shared" si="1"/>
        <v>0</v>
      </c>
      <c r="H13" s="5"/>
      <c r="I13" s="5">
        <f t="shared" si="2"/>
        <v>5.9</v>
      </c>
      <c r="J13" s="10"/>
      <c r="K13" s="5"/>
    </row>
    <row r="14" spans="1:11" s="2" customFormat="1" ht="21.75" customHeight="1">
      <c r="A14" s="3"/>
      <c r="B14" s="1" t="s">
        <v>56</v>
      </c>
      <c r="C14" s="5" t="s">
        <v>176</v>
      </c>
      <c r="D14" s="14">
        <f>D13*1.1</f>
        <v>6.4900000000000011</v>
      </c>
      <c r="E14" s="5">
        <f t="shared" si="0"/>
        <v>0</v>
      </c>
      <c r="F14" s="5"/>
      <c r="G14" s="5">
        <f t="shared" si="1"/>
        <v>0</v>
      </c>
      <c r="H14" s="5"/>
      <c r="I14" s="5">
        <f t="shared" si="2"/>
        <v>6.4900000000000011</v>
      </c>
      <c r="J14" s="10"/>
      <c r="K14" s="5"/>
    </row>
    <row r="15" spans="1:11" s="2" customFormat="1" ht="21.75" customHeight="1">
      <c r="A15" s="3"/>
      <c r="B15" s="1" t="s">
        <v>57</v>
      </c>
      <c r="C15" s="14" t="s">
        <v>13</v>
      </c>
      <c r="D15" s="14">
        <f>D14*8</f>
        <v>51.920000000000009</v>
      </c>
      <c r="E15" s="5">
        <f t="shared" si="0"/>
        <v>0</v>
      </c>
      <c r="F15" s="5"/>
      <c r="G15" s="5">
        <f t="shared" si="1"/>
        <v>0</v>
      </c>
      <c r="H15" s="5"/>
      <c r="I15" s="5">
        <f t="shared" si="2"/>
        <v>51.920000000000009</v>
      </c>
      <c r="J15" s="10"/>
      <c r="K15" s="5"/>
    </row>
    <row r="17" spans="1:11" s="2" customFormat="1" ht="18" customHeight="1">
      <c r="A17" s="3"/>
      <c r="B17" s="13" t="s">
        <v>181</v>
      </c>
      <c r="C17" s="5" t="s">
        <v>176</v>
      </c>
      <c r="D17" s="5">
        <f>16.2*3</f>
        <v>48.599999999999994</v>
      </c>
      <c r="E17" s="5">
        <f t="shared" ref="E17:E20" si="3">F17+K17</f>
        <v>0</v>
      </c>
      <c r="F17" s="5"/>
      <c r="G17" s="5">
        <f t="shared" ref="G17:G20" si="4">E17/D17</f>
        <v>0</v>
      </c>
      <c r="H17" s="5"/>
      <c r="I17" s="5">
        <f t="shared" ref="I17:I20" si="5">D17-E17</f>
        <v>48.599999999999994</v>
      </c>
      <c r="J17" s="10"/>
      <c r="K17" s="5"/>
    </row>
    <row r="18" spans="1:11" s="2" customFormat="1" ht="18" customHeight="1">
      <c r="A18" s="3"/>
      <c r="B18" s="16" t="s">
        <v>182</v>
      </c>
      <c r="C18" s="5" t="s">
        <v>176</v>
      </c>
      <c r="D18" s="14">
        <f>D17*1.1</f>
        <v>53.46</v>
      </c>
      <c r="E18" s="5">
        <f t="shared" si="3"/>
        <v>0</v>
      </c>
      <c r="F18" s="5"/>
      <c r="G18" s="5">
        <f t="shared" si="4"/>
        <v>0</v>
      </c>
      <c r="H18" s="5"/>
      <c r="I18" s="5">
        <f t="shared" si="5"/>
        <v>53.46</v>
      </c>
      <c r="J18" s="10"/>
      <c r="K18" s="5"/>
    </row>
    <row r="19" spans="1:11" s="2" customFormat="1" ht="18" customHeight="1">
      <c r="A19" s="3"/>
      <c r="B19" s="16" t="s">
        <v>57</v>
      </c>
      <c r="C19" s="5" t="s">
        <v>13</v>
      </c>
      <c r="D19" s="14">
        <f>D17*8*1.1</f>
        <v>427.68</v>
      </c>
      <c r="E19" s="5">
        <f t="shared" si="3"/>
        <v>0</v>
      </c>
      <c r="F19" s="5"/>
      <c r="G19" s="5">
        <f t="shared" si="4"/>
        <v>0</v>
      </c>
      <c r="H19" s="5"/>
      <c r="I19" s="5">
        <f t="shared" si="5"/>
        <v>427.68</v>
      </c>
      <c r="J19" s="10"/>
      <c r="K19" s="5"/>
    </row>
    <row r="20" spans="1:11" s="2" customFormat="1" ht="18" customHeight="1">
      <c r="A20" s="3"/>
      <c r="B20" s="16" t="s">
        <v>183</v>
      </c>
      <c r="C20" s="5" t="s">
        <v>13</v>
      </c>
      <c r="D20" s="14">
        <f>D17/4</f>
        <v>12.149999999999999</v>
      </c>
      <c r="E20" s="5">
        <f t="shared" si="3"/>
        <v>0</v>
      </c>
      <c r="F20" s="5"/>
      <c r="G20" s="5">
        <f t="shared" si="4"/>
        <v>0</v>
      </c>
      <c r="H20" s="5"/>
      <c r="I20" s="5">
        <f t="shared" si="5"/>
        <v>12.149999999999999</v>
      </c>
      <c r="J20" s="10"/>
      <c r="K20" s="5"/>
    </row>
    <row r="21" spans="1:11" ht="18.5">
      <c r="A21" s="3"/>
      <c r="B21" s="13" t="s">
        <v>184</v>
      </c>
      <c r="C21" s="5" t="s">
        <v>176</v>
      </c>
      <c r="D21" s="5">
        <f>(10.6+8.7)*3</f>
        <v>57.899999999999991</v>
      </c>
      <c r="E21" s="5">
        <f t="shared" ref="E21:E40" si="6">F21+K21</f>
        <v>0</v>
      </c>
      <c r="F21" s="5"/>
      <c r="G21" s="5">
        <f t="shared" ref="G21:G40" si="7">E21/D21</f>
        <v>0</v>
      </c>
      <c r="H21" s="5"/>
      <c r="I21" s="5">
        <f t="shared" ref="I21:I40" si="8">D21-E21</f>
        <v>57.899999999999991</v>
      </c>
      <c r="J21" s="10"/>
      <c r="K21" s="5"/>
    </row>
    <row r="22" spans="1:11" ht="18.5">
      <c r="A22" s="3"/>
      <c r="B22" s="16" t="s">
        <v>182</v>
      </c>
      <c r="C22" s="5" t="s">
        <v>176</v>
      </c>
      <c r="D22" s="14">
        <f>D21*1.1</f>
        <v>63.69</v>
      </c>
      <c r="E22" s="5">
        <f t="shared" si="6"/>
        <v>0</v>
      </c>
      <c r="F22" s="5"/>
      <c r="G22" s="5">
        <f t="shared" si="7"/>
        <v>0</v>
      </c>
      <c r="H22" s="5"/>
      <c r="I22" s="5">
        <f t="shared" si="8"/>
        <v>63.69</v>
      </c>
      <c r="J22" s="10"/>
      <c r="K22" s="5"/>
    </row>
    <row r="23" spans="1:11">
      <c r="A23" s="3"/>
      <c r="B23" s="16" t="s">
        <v>57</v>
      </c>
      <c r="C23" s="5" t="s">
        <v>13</v>
      </c>
      <c r="D23" s="14">
        <f>D21*8*1.1</f>
        <v>509.52</v>
      </c>
      <c r="E23" s="5">
        <f t="shared" si="6"/>
        <v>0</v>
      </c>
      <c r="F23" s="5"/>
      <c r="G23" s="5">
        <f t="shared" si="7"/>
        <v>0</v>
      </c>
      <c r="H23" s="5"/>
      <c r="I23" s="5">
        <f t="shared" si="8"/>
        <v>509.52</v>
      </c>
      <c r="J23" s="10"/>
      <c r="K23" s="5"/>
    </row>
    <row r="24" spans="1:11">
      <c r="A24" s="3"/>
      <c r="B24" s="16" t="s">
        <v>183</v>
      </c>
      <c r="C24" s="5" t="s">
        <v>13</v>
      </c>
      <c r="D24" s="14">
        <f>D21/4</f>
        <v>14.474999999999998</v>
      </c>
      <c r="E24" s="5">
        <f t="shared" si="6"/>
        <v>0</v>
      </c>
      <c r="F24" s="5"/>
      <c r="G24" s="5">
        <f t="shared" si="7"/>
        <v>0</v>
      </c>
      <c r="H24" s="5"/>
      <c r="I24" s="5">
        <f t="shared" si="8"/>
        <v>14.474999999999998</v>
      </c>
      <c r="J24" s="10"/>
      <c r="K24" s="5"/>
    </row>
    <row r="25" spans="1:11" ht="18.5">
      <c r="A25" s="3"/>
      <c r="B25" s="13" t="s">
        <v>185</v>
      </c>
      <c r="C25" s="5" t="s">
        <v>176</v>
      </c>
      <c r="D25" s="5">
        <f>1*1.8*3*2+10.8*3</f>
        <v>43.2</v>
      </c>
      <c r="E25" s="5">
        <f t="shared" si="6"/>
        <v>0</v>
      </c>
      <c r="F25" s="5"/>
      <c r="G25" s="5">
        <f t="shared" si="7"/>
        <v>0</v>
      </c>
      <c r="H25" s="5"/>
      <c r="I25" s="5">
        <f t="shared" si="8"/>
        <v>43.2</v>
      </c>
      <c r="J25" s="10"/>
      <c r="K25" s="5"/>
    </row>
    <row r="26" spans="1:11" ht="17.25" customHeight="1">
      <c r="A26" s="3"/>
      <c r="B26" s="16" t="s">
        <v>182</v>
      </c>
      <c r="C26" s="5" t="s">
        <v>176</v>
      </c>
      <c r="D26" s="14">
        <f>D25*1.1</f>
        <v>47.52000000000001</v>
      </c>
      <c r="E26" s="5">
        <f t="shared" si="6"/>
        <v>0</v>
      </c>
      <c r="F26" s="5"/>
      <c r="G26" s="5">
        <f t="shared" si="7"/>
        <v>0</v>
      </c>
      <c r="H26" s="5"/>
      <c r="I26" s="5">
        <f t="shared" si="8"/>
        <v>47.52000000000001</v>
      </c>
      <c r="J26" s="10"/>
      <c r="K26" s="5"/>
    </row>
    <row r="27" spans="1:11">
      <c r="A27" s="3"/>
      <c r="B27" s="16" t="s">
        <v>57</v>
      </c>
      <c r="C27" s="5" t="s">
        <v>13</v>
      </c>
      <c r="D27" s="14">
        <f>D25*8*1.1</f>
        <v>380.16000000000008</v>
      </c>
      <c r="E27" s="5">
        <f t="shared" si="6"/>
        <v>0</v>
      </c>
      <c r="F27" s="5"/>
      <c r="G27" s="5">
        <f t="shared" si="7"/>
        <v>0</v>
      </c>
      <c r="H27" s="5"/>
      <c r="I27" s="5">
        <f t="shared" si="8"/>
        <v>380.16000000000008</v>
      </c>
      <c r="J27" s="10"/>
      <c r="K27" s="5"/>
    </row>
    <row r="28" spans="1:11">
      <c r="A28" s="3"/>
      <c r="B28" s="16" t="s">
        <v>183</v>
      </c>
      <c r="C28" s="5" t="s">
        <v>13</v>
      </c>
      <c r="D28" s="14">
        <f>D25/4</f>
        <v>10.8</v>
      </c>
      <c r="E28" s="5">
        <f t="shared" si="6"/>
        <v>0</v>
      </c>
      <c r="F28" s="5"/>
      <c r="G28" s="5">
        <f t="shared" si="7"/>
        <v>0</v>
      </c>
      <c r="H28" s="5"/>
      <c r="I28" s="5">
        <f t="shared" si="8"/>
        <v>10.8</v>
      </c>
      <c r="J28" s="10"/>
      <c r="K28" s="5"/>
    </row>
    <row r="29" spans="1:11" ht="18" customHeight="1">
      <c r="A29" s="3"/>
      <c r="B29" s="17" t="s">
        <v>186</v>
      </c>
      <c r="C29" s="5" t="s">
        <v>176</v>
      </c>
      <c r="D29" s="5">
        <f>20.5*1.8</f>
        <v>36.9</v>
      </c>
      <c r="E29" s="5">
        <f t="shared" si="6"/>
        <v>0</v>
      </c>
      <c r="F29" s="5"/>
      <c r="G29" s="5">
        <f t="shared" si="7"/>
        <v>0</v>
      </c>
      <c r="H29" s="5"/>
      <c r="I29" s="5">
        <f t="shared" si="8"/>
        <v>36.9</v>
      </c>
      <c r="J29" s="10"/>
      <c r="K29" s="5"/>
    </row>
    <row r="30" spans="1:11" ht="15.75" customHeight="1">
      <c r="A30" s="3"/>
      <c r="B30" s="16" t="s">
        <v>182</v>
      </c>
      <c r="C30" s="5" t="s">
        <v>176</v>
      </c>
      <c r="D30" s="14">
        <f>D29*1.1</f>
        <v>40.590000000000003</v>
      </c>
      <c r="E30" s="5">
        <f t="shared" si="6"/>
        <v>0</v>
      </c>
      <c r="F30" s="5"/>
      <c r="G30" s="5">
        <f t="shared" si="7"/>
        <v>0</v>
      </c>
      <c r="H30" s="5"/>
      <c r="I30" s="5">
        <f t="shared" si="8"/>
        <v>40.590000000000003</v>
      </c>
      <c r="J30" s="10"/>
      <c r="K30" s="5"/>
    </row>
    <row r="31" spans="1:11">
      <c r="A31" s="3"/>
      <c r="B31" s="16" t="s">
        <v>57</v>
      </c>
      <c r="C31" s="5" t="s">
        <v>13</v>
      </c>
      <c r="D31" s="14">
        <f>D29*8*1.1</f>
        <v>324.72000000000003</v>
      </c>
      <c r="E31" s="5">
        <f t="shared" si="6"/>
        <v>0</v>
      </c>
      <c r="F31" s="5"/>
      <c r="G31" s="5">
        <f t="shared" si="7"/>
        <v>0</v>
      </c>
      <c r="H31" s="5"/>
      <c r="I31" s="5">
        <f t="shared" si="8"/>
        <v>324.72000000000003</v>
      </c>
      <c r="J31" s="10"/>
      <c r="K31" s="5"/>
    </row>
    <row r="32" spans="1:11">
      <c r="A32" s="3"/>
      <c r="B32" s="16" t="s">
        <v>183</v>
      </c>
      <c r="C32" s="5" t="s">
        <v>13</v>
      </c>
      <c r="D32" s="14">
        <f>D29/4</f>
        <v>9.2249999999999996</v>
      </c>
      <c r="E32" s="5">
        <f t="shared" si="6"/>
        <v>0</v>
      </c>
      <c r="F32" s="5"/>
      <c r="G32" s="5">
        <f t="shared" si="7"/>
        <v>0</v>
      </c>
      <c r="H32" s="5"/>
      <c r="I32" s="5">
        <f t="shared" si="8"/>
        <v>9.2249999999999996</v>
      </c>
      <c r="J32" s="10"/>
      <c r="K32" s="5"/>
    </row>
    <row r="33" spans="1:11" ht="18.5">
      <c r="A33" s="3"/>
      <c r="B33" s="17" t="s">
        <v>187</v>
      </c>
      <c r="C33" s="5" t="s">
        <v>176</v>
      </c>
      <c r="D33" s="5">
        <f>38.4*1.8</f>
        <v>69.12</v>
      </c>
      <c r="E33" s="5">
        <f t="shared" si="6"/>
        <v>0</v>
      </c>
      <c r="F33" s="5"/>
      <c r="G33" s="5">
        <f t="shared" si="7"/>
        <v>0</v>
      </c>
      <c r="H33" s="5"/>
      <c r="I33" s="5">
        <f t="shared" si="8"/>
        <v>69.12</v>
      </c>
      <c r="J33" s="10"/>
      <c r="K33" s="5"/>
    </row>
    <row r="34" spans="1:11" ht="17.25" customHeight="1">
      <c r="A34" s="3"/>
      <c r="B34" s="16" t="s">
        <v>182</v>
      </c>
      <c r="C34" s="5" t="s">
        <v>176</v>
      </c>
      <c r="D34" s="14">
        <f t="shared" ref="D34" si="9">D33*1.1</f>
        <v>76.032000000000011</v>
      </c>
      <c r="E34" s="5">
        <f t="shared" si="6"/>
        <v>0</v>
      </c>
      <c r="F34" s="5"/>
      <c r="G34" s="5">
        <f t="shared" si="7"/>
        <v>0</v>
      </c>
      <c r="H34" s="5"/>
      <c r="I34" s="5">
        <f t="shared" si="8"/>
        <v>76.032000000000011</v>
      </c>
      <c r="J34" s="10"/>
      <c r="K34" s="5"/>
    </row>
    <row r="35" spans="1:11">
      <c r="A35" s="3"/>
      <c r="B35" s="16" t="s">
        <v>57</v>
      </c>
      <c r="C35" s="5" t="s">
        <v>13</v>
      </c>
      <c r="D35" s="14">
        <f t="shared" ref="D35" si="10">D33*8*1.1</f>
        <v>608.25600000000009</v>
      </c>
      <c r="E35" s="5">
        <f t="shared" si="6"/>
        <v>0</v>
      </c>
      <c r="F35" s="5"/>
      <c r="G35" s="5">
        <f t="shared" si="7"/>
        <v>0</v>
      </c>
      <c r="H35" s="5"/>
      <c r="I35" s="5">
        <f t="shared" si="8"/>
        <v>608.25600000000009</v>
      </c>
      <c r="J35" s="10"/>
      <c r="K35" s="5"/>
    </row>
    <row r="36" spans="1:11">
      <c r="A36" s="3"/>
      <c r="B36" s="16" t="s">
        <v>183</v>
      </c>
      <c r="C36" s="5" t="s">
        <v>13</v>
      </c>
      <c r="D36" s="14">
        <f t="shared" ref="D36" si="11">D33/4</f>
        <v>17.28</v>
      </c>
      <c r="E36" s="5">
        <f t="shared" si="6"/>
        <v>0</v>
      </c>
      <c r="F36" s="5"/>
      <c r="G36" s="5">
        <f t="shared" si="7"/>
        <v>0</v>
      </c>
      <c r="H36" s="5"/>
      <c r="I36" s="5">
        <f t="shared" si="8"/>
        <v>17.28</v>
      </c>
      <c r="J36" s="10"/>
      <c r="K36" s="5"/>
    </row>
    <row r="37" spans="1:11" ht="18.5">
      <c r="A37" s="3"/>
      <c r="B37" s="17" t="s">
        <v>188</v>
      </c>
      <c r="C37" s="5" t="s">
        <v>176</v>
      </c>
      <c r="D37" s="5">
        <f>9.8*1.8</f>
        <v>17.64</v>
      </c>
      <c r="E37" s="5">
        <f t="shared" si="6"/>
        <v>0</v>
      </c>
      <c r="F37" s="5"/>
      <c r="G37" s="5">
        <f t="shared" si="7"/>
        <v>0</v>
      </c>
      <c r="H37" s="5"/>
      <c r="I37" s="5">
        <f t="shared" si="8"/>
        <v>17.64</v>
      </c>
      <c r="J37" s="10"/>
      <c r="K37" s="5"/>
    </row>
    <row r="38" spans="1:11" ht="18.5">
      <c r="A38" s="3"/>
      <c r="B38" s="16" t="s">
        <v>182</v>
      </c>
      <c r="C38" s="5" t="s">
        <v>176</v>
      </c>
      <c r="D38" s="14">
        <f t="shared" ref="D38" si="12">D37*1.1</f>
        <v>19.404000000000003</v>
      </c>
      <c r="E38" s="5">
        <f t="shared" si="6"/>
        <v>0</v>
      </c>
      <c r="F38" s="5"/>
      <c r="G38" s="5">
        <f t="shared" si="7"/>
        <v>0</v>
      </c>
      <c r="H38" s="5"/>
      <c r="I38" s="5">
        <f t="shared" si="8"/>
        <v>19.404000000000003</v>
      </c>
      <c r="J38" s="10"/>
      <c r="K38" s="5"/>
    </row>
    <row r="39" spans="1:11">
      <c r="A39" s="3"/>
      <c r="B39" s="16" t="s">
        <v>57</v>
      </c>
      <c r="C39" s="5" t="s">
        <v>13</v>
      </c>
      <c r="D39" s="14">
        <f t="shared" ref="D39" si="13">D37*8*1.1</f>
        <v>155.23200000000003</v>
      </c>
      <c r="E39" s="5">
        <f t="shared" si="6"/>
        <v>0</v>
      </c>
      <c r="F39" s="5"/>
      <c r="G39" s="5">
        <f t="shared" si="7"/>
        <v>0</v>
      </c>
      <c r="H39" s="5"/>
      <c r="I39" s="5">
        <f t="shared" si="8"/>
        <v>155.23200000000003</v>
      </c>
      <c r="J39" s="10"/>
      <c r="K39" s="5"/>
    </row>
    <row r="40" spans="1:11">
      <c r="A40" s="3"/>
      <c r="B40" s="16" t="s">
        <v>183</v>
      </c>
      <c r="C40" s="5" t="s">
        <v>13</v>
      </c>
      <c r="D40" s="14">
        <f t="shared" ref="D40" si="14">D37/4</f>
        <v>4.41</v>
      </c>
      <c r="E40" s="5">
        <f t="shared" si="6"/>
        <v>0</v>
      </c>
      <c r="F40" s="5"/>
      <c r="G40" s="5">
        <f t="shared" si="7"/>
        <v>0</v>
      </c>
      <c r="H40" s="5"/>
      <c r="I40" s="5">
        <f t="shared" si="8"/>
        <v>4.41</v>
      </c>
      <c r="J40" s="10"/>
      <c r="K40" s="5"/>
    </row>
  </sheetData>
  <pageMargins left="0.69930555555555596" right="0.69930555555555596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"/>
  <sheetViews>
    <sheetView workbookViewId="0">
      <selection activeCell="B5" sqref="B5"/>
    </sheetView>
  </sheetViews>
  <sheetFormatPr defaultColWidth="9" defaultRowHeight="14.5"/>
  <cols>
    <col min="2" max="2" width="29.54296875" customWidth="1"/>
  </cols>
  <sheetData>
    <row r="1" spans="1:12" s="2" customFormat="1" ht="18.75" customHeight="1">
      <c r="A1" s="3"/>
      <c r="B1" s="4" t="s">
        <v>189</v>
      </c>
      <c r="C1" s="5" t="s">
        <v>190</v>
      </c>
      <c r="D1" s="6">
        <f>(((10.4+9)*2*0.4))*3.3+(((10.4*9)*0.2+10.4+5+4+4)*0.2)*3.8</f>
        <v>83.227199999999996</v>
      </c>
      <c r="E1" s="5">
        <f t="shared" ref="E1:E5" si="0">F1+K1</f>
        <v>0</v>
      </c>
      <c r="F1" s="5"/>
      <c r="G1" s="5">
        <f t="shared" ref="G1:G5" si="1">E1/D1</f>
        <v>0</v>
      </c>
      <c r="H1" s="5"/>
      <c r="I1" s="5">
        <f t="shared" ref="I1:I5" si="2">D1-E1</f>
        <v>83.227199999999996</v>
      </c>
      <c r="J1" s="10"/>
      <c r="K1" s="5"/>
      <c r="L1" s="11"/>
    </row>
    <row r="2" spans="1:12" s="2" customFormat="1" ht="18.75" customHeight="1">
      <c r="A2" s="3"/>
      <c r="B2" s="7" t="s">
        <v>40</v>
      </c>
      <c r="C2" s="5" t="s">
        <v>190</v>
      </c>
      <c r="D2" s="8">
        <f>D1*0.13</f>
        <v>10.819535999999999</v>
      </c>
      <c r="E2" s="5">
        <f t="shared" si="0"/>
        <v>0</v>
      </c>
      <c r="F2" s="5"/>
      <c r="G2" s="5">
        <f t="shared" si="1"/>
        <v>0</v>
      </c>
      <c r="H2" s="5"/>
      <c r="I2" s="5">
        <f t="shared" si="2"/>
        <v>10.819535999999999</v>
      </c>
      <c r="J2" s="10"/>
      <c r="K2" s="5"/>
      <c r="L2" s="12"/>
    </row>
    <row r="3" spans="1:12" s="2" customFormat="1" ht="18.75" customHeight="1">
      <c r="A3" s="3"/>
      <c r="B3" s="7" t="s">
        <v>18</v>
      </c>
      <c r="C3" s="5" t="s">
        <v>190</v>
      </c>
      <c r="D3" s="8">
        <f>D2*1.4</f>
        <v>15.147350399999999</v>
      </c>
      <c r="E3" s="5">
        <f t="shared" si="0"/>
        <v>0</v>
      </c>
      <c r="F3" s="5"/>
      <c r="G3" s="5">
        <f t="shared" si="1"/>
        <v>0</v>
      </c>
      <c r="H3" s="5"/>
      <c r="I3" s="5">
        <f t="shared" si="2"/>
        <v>15.147350399999999</v>
      </c>
      <c r="J3" s="10"/>
      <c r="K3" s="5"/>
      <c r="L3" s="12"/>
    </row>
    <row r="4" spans="1:12" s="2" customFormat="1" ht="18.75" customHeight="1">
      <c r="A4" s="3"/>
      <c r="B4" s="7" t="s">
        <v>16</v>
      </c>
      <c r="C4" s="5" t="s">
        <v>17</v>
      </c>
      <c r="D4" s="8">
        <f>D2*0.34</f>
        <v>3.6786422399999998</v>
      </c>
      <c r="E4" s="5">
        <f t="shared" si="0"/>
        <v>0</v>
      </c>
      <c r="F4" s="5"/>
      <c r="G4" s="5">
        <f t="shared" si="1"/>
        <v>0</v>
      </c>
      <c r="H4" s="5"/>
      <c r="I4" s="5">
        <f t="shared" si="2"/>
        <v>3.6786422399999998</v>
      </c>
      <c r="J4" s="10"/>
      <c r="K4" s="5"/>
      <c r="L4" s="12"/>
    </row>
    <row r="5" spans="1:12" s="2" customFormat="1" ht="18.75" customHeight="1">
      <c r="A5" s="3"/>
      <c r="B5" s="7" t="s">
        <v>38</v>
      </c>
      <c r="C5" s="5" t="s">
        <v>9</v>
      </c>
      <c r="D5" s="9">
        <f>D1*66</f>
        <v>5492.9951999999994</v>
      </c>
      <c r="E5" s="5">
        <f t="shared" si="0"/>
        <v>0</v>
      </c>
      <c r="F5" s="5"/>
      <c r="G5" s="5">
        <f t="shared" si="1"/>
        <v>0</v>
      </c>
      <c r="H5" s="5"/>
      <c r="I5" s="5">
        <f t="shared" si="2"/>
        <v>5492.9951999999994</v>
      </c>
      <c r="J5" s="10"/>
      <c r="K5" s="5"/>
      <c r="L5" s="12"/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ცოფი BoQ</vt:lpstr>
      <vt:lpstr>დანარჩენი 4</vt:lpstr>
      <vt:lpstr>გათვლა (ახალი)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Shalva Elizbarashvil</dc:creator>
  <cp:lastModifiedBy>Levan Dvali</cp:lastModifiedBy>
  <cp:lastPrinted>2019-04-05T09:34:44Z</cp:lastPrinted>
  <dcterms:created xsi:type="dcterms:W3CDTF">2006-09-16T00:00:00Z</dcterms:created>
  <dcterms:modified xsi:type="dcterms:W3CDTF">2019-04-05T09:34:45Z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1049-10.2.0.7635</vt:lpwstr>
  </property>
</Properties>
</file>