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C987354-31A6-47FB-B613-B3E07D9EE2A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Sheet1!$A$1:$M$101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2" i="1" l="1"/>
  <c r="H76" i="1"/>
  <c r="M76" i="1" s="1"/>
  <c r="H77" i="1"/>
  <c r="M77" i="1" s="1"/>
  <c r="H78" i="1"/>
  <c r="M78" i="1" s="1"/>
  <c r="H79" i="1"/>
  <c r="M79" i="1" s="1"/>
  <c r="H80" i="1"/>
  <c r="M80" i="1" s="1"/>
  <c r="H81" i="1"/>
  <c r="M81" i="1" s="1"/>
  <c r="F68" i="1"/>
  <c r="F69" i="1" s="1"/>
  <c r="J69" i="1" s="1"/>
  <c r="M69" i="1" s="1"/>
  <c r="F62" i="1"/>
  <c r="F61" i="1"/>
  <c r="F57" i="1"/>
  <c r="F52" i="1"/>
  <c r="H52" i="1" s="1"/>
  <c r="M52" i="1" s="1"/>
  <c r="F53" i="1"/>
  <c r="H53" i="1" s="1"/>
  <c r="M53" i="1" s="1"/>
  <c r="F32" i="1"/>
  <c r="F35" i="1" s="1"/>
  <c r="H35" i="1" s="1"/>
  <c r="M35" i="1" s="1"/>
  <c r="F38" i="1"/>
  <c r="F39" i="1" s="1"/>
  <c r="J39" i="1" s="1"/>
  <c r="M39" i="1" s="1"/>
  <c r="F43" i="1"/>
  <c r="H43" i="1" s="1"/>
  <c r="M43" i="1" s="1"/>
  <c r="F56" i="1"/>
  <c r="H56" i="1" s="1"/>
  <c r="M56" i="1" s="1"/>
  <c r="F55" i="1"/>
  <c r="H55" i="1" s="1"/>
  <c r="M55" i="1" s="1"/>
  <c r="F54" i="1"/>
  <c r="H54" i="1" s="1"/>
  <c r="M54" i="1" s="1"/>
  <c r="F51" i="1"/>
  <c r="H51" i="1" s="1"/>
  <c r="M51" i="1" s="1"/>
  <c r="F50" i="1"/>
  <c r="L50" i="1" s="1"/>
  <c r="M50" i="1" s="1"/>
  <c r="F49" i="1"/>
  <c r="J49" i="1" s="1"/>
  <c r="M49" i="1" s="1"/>
  <c r="E46" i="1"/>
  <c r="E45" i="1"/>
  <c r="E44" i="1"/>
  <c r="H42" i="1"/>
  <c r="M42" i="1" s="1"/>
  <c r="E40" i="1"/>
  <c r="F25" i="1"/>
  <c r="F27" i="1" s="1"/>
  <c r="L27" i="1" s="1"/>
  <c r="M27" i="1" s="1"/>
  <c r="H70" i="1" l="1"/>
  <c r="M70" i="1" s="1"/>
  <c r="F36" i="1"/>
  <c r="H36" i="1" s="1"/>
  <c r="M36" i="1" s="1"/>
  <c r="F33" i="1"/>
  <c r="J33" i="1" s="1"/>
  <c r="M33" i="1" s="1"/>
  <c r="F41" i="1"/>
  <c r="H41" i="1" s="1"/>
  <c r="M41" i="1" s="1"/>
  <c r="F34" i="1"/>
  <c r="L34" i="1" s="1"/>
  <c r="M34" i="1" s="1"/>
  <c r="F44" i="1"/>
  <c r="H44" i="1" s="1"/>
  <c r="M44" i="1" s="1"/>
  <c r="F45" i="1"/>
  <c r="H45" i="1" s="1"/>
  <c r="M45" i="1" s="1"/>
  <c r="F46" i="1"/>
  <c r="H46" i="1" s="1"/>
  <c r="M46" i="1" s="1"/>
  <c r="F40" i="1"/>
  <c r="L40" i="1" s="1"/>
  <c r="M40" i="1" s="1"/>
  <c r="F26" i="1"/>
  <c r="F29" i="1"/>
  <c r="H29" i="1" s="1"/>
  <c r="M29" i="1" s="1"/>
  <c r="F28" i="1"/>
  <c r="H28" i="1" s="1"/>
  <c r="M28" i="1" s="1"/>
  <c r="F19" i="1"/>
  <c r="F10" i="1" s="1"/>
  <c r="F13" i="1" s="1"/>
  <c r="F16" i="1" l="1"/>
  <c r="L26" i="1"/>
  <c r="J26" i="1"/>
  <c r="M26" i="1" l="1"/>
  <c r="H61" i="1" l="1"/>
  <c r="M61" i="1" s="1"/>
  <c r="L84" i="1" l="1"/>
  <c r="M84" i="1" s="1"/>
  <c r="H75" i="1"/>
  <c r="M75" i="1" s="1"/>
  <c r="F23" i="1"/>
  <c r="H23" i="1" s="1"/>
  <c r="M23" i="1" s="1"/>
  <c r="M67" i="1"/>
  <c r="E66" i="1"/>
  <c r="F66" i="1" s="1"/>
  <c r="H66" i="1" s="1"/>
  <c r="M66" i="1" s="1"/>
  <c r="F65" i="1"/>
  <c r="H65" i="1" s="1"/>
  <c r="M65" i="1" s="1"/>
  <c r="F64" i="1"/>
  <c r="H64" i="1" s="1"/>
  <c r="M64" i="1" s="1"/>
  <c r="F63" i="1"/>
  <c r="H63" i="1" s="1"/>
  <c r="M63" i="1" s="1"/>
  <c r="F60" i="1"/>
  <c r="L60" i="1" s="1"/>
  <c r="E59" i="1"/>
  <c r="F59" i="1" s="1"/>
  <c r="L59" i="1" s="1"/>
  <c r="M59" i="1" s="1"/>
  <c r="F58" i="1"/>
  <c r="J58" i="1" s="1"/>
  <c r="M58" i="1" s="1"/>
  <c r="F14" i="1"/>
  <c r="J14" i="1" s="1"/>
  <c r="M14" i="1" s="1"/>
  <c r="F17" i="1" l="1"/>
  <c r="L17" i="1" s="1"/>
  <c r="M17" i="1" s="1"/>
  <c r="H62" i="1"/>
  <c r="M62" i="1" s="1"/>
  <c r="F21" i="1"/>
  <c r="L21" i="1" s="1"/>
  <c r="M21" i="1" s="1"/>
  <c r="H60" i="1"/>
  <c r="M60" i="1" s="1"/>
  <c r="F11" i="1"/>
  <c r="L11" i="1" s="1"/>
  <c r="F83" i="1"/>
  <c r="H83" i="1" s="1"/>
  <c r="M83" i="1" s="1"/>
  <c r="F22" i="1"/>
  <c r="H22" i="1" s="1"/>
  <c r="M22" i="1" s="1"/>
  <c r="F20" i="1"/>
  <c r="L20" i="1" s="1"/>
  <c r="J20" i="1" l="1"/>
  <c r="M20" i="1" s="1"/>
  <c r="M11" i="1"/>
  <c r="F73" i="1"/>
  <c r="J73" i="1" s="1"/>
  <c r="M73" i="1" s="1"/>
  <c r="F74" i="1"/>
  <c r="L74" i="1" s="1"/>
  <c r="M74" i="1" s="1"/>
  <c r="F82" i="1"/>
  <c r="H82" i="1" s="1"/>
  <c r="M82" i="1" s="1"/>
  <c r="M86" i="1" l="1"/>
  <c r="H86" i="1"/>
  <c r="M87" i="1" s="1"/>
  <c r="L86" i="1"/>
  <c r="J86" i="1"/>
  <c r="M88" i="1" l="1"/>
  <c r="M89" i="1" s="1"/>
  <c r="M90" i="1" s="1"/>
  <c r="M91" i="1" s="1"/>
  <c r="M92" i="1" s="1"/>
  <c r="M93" i="1" l="1"/>
  <c r="M94" i="1" s="1"/>
  <c r="M95" i="1" s="1"/>
  <c r="M96" i="1" s="1"/>
</calcChain>
</file>

<file path=xl/sharedStrings.xml><?xml version="1.0" encoding="utf-8"?>
<sst xmlns="http://schemas.openxmlformats.org/spreadsheetml/2006/main" count="166" uniqueCount="78">
  <si>
    <t>ობიექტი:</t>
  </si>
  <si>
    <t>დამკვეთი:</t>
  </si>
  <si>
    <t>შემსრულებელი:</t>
  </si>
  <si>
    <t>თარიღი:</t>
  </si>
  <si>
    <t>#</t>
  </si>
  <si>
    <t>normativis nomeri da Sifri</t>
  </si>
  <si>
    <t>samuSaoebis da danaxarjebis dasaxeleba</t>
  </si>
  <si>
    <t>ganz. erT.</t>
  </si>
  <si>
    <t>raodenoba</t>
  </si>
  <si>
    <t>masala</t>
  </si>
  <si>
    <t>xelfasi</t>
  </si>
  <si>
    <t>transporti (meqanizmebi)</t>
  </si>
  <si>
    <t>Rirebuleba</t>
  </si>
  <si>
    <t>ganz. erT-ze</t>
  </si>
  <si>
    <t>sul</t>
  </si>
  <si>
    <t>მიწის სამუშაოები</t>
  </si>
  <si>
    <t>სასაწყობე შენობის  მშენებლობის ხარჯთახრიცხვა</t>
  </si>
  <si>
    <t>გრუნტის  დამუშავება  ექსკავატორით საძირკვლების ქვეშ მე-3 კატეგორიის გრუნტებში</t>
  </si>
  <si>
    <r>
      <t>m</t>
    </r>
    <r>
      <rPr>
        <b/>
        <vertAlign val="superscript"/>
        <sz val="10"/>
        <rFont val="AcadNusx"/>
      </rPr>
      <t>3</t>
    </r>
  </si>
  <si>
    <r>
      <t>ექსკავატორი 0.5</t>
    </r>
    <r>
      <rPr>
        <sz val="10"/>
        <rFont val="AcadNusx"/>
      </rPr>
      <t>Mm</t>
    </r>
    <r>
      <rPr>
        <vertAlign val="superscript"/>
        <sz val="10"/>
        <rFont val="AcadNusx"/>
      </rPr>
      <t xml:space="preserve">3 </t>
    </r>
    <r>
      <rPr>
        <sz val="10"/>
        <rFont val="AcadNusx"/>
      </rPr>
      <t>niCbiT</t>
    </r>
  </si>
  <si>
    <t>ქვაბულის ძირების დამუშავება ხელით მე-3 კატეგორიის გრუნტებში</t>
  </si>
  <si>
    <t>შრომის დანახარჯები</t>
  </si>
  <si>
    <t>kac.sT</t>
  </si>
  <si>
    <t>avtotransporti</t>
  </si>
  <si>
    <t>მ3</t>
  </si>
  <si>
    <t xml:space="preserve">gruntis gatana </t>
  </si>
  <si>
    <t>მანქანები</t>
  </si>
  <si>
    <t>ლარი</t>
  </si>
  <si>
    <r>
      <t>m</t>
    </r>
    <r>
      <rPr>
        <vertAlign val="superscript"/>
        <sz val="10"/>
        <rFont val="AcadNusx"/>
      </rPr>
      <t>3</t>
    </r>
  </si>
  <si>
    <t>სხვა მასალები</t>
  </si>
  <si>
    <r>
      <t>ბეტონი  B</t>
    </r>
    <r>
      <rPr>
        <sz val="10"/>
        <rFont val="Arial"/>
        <family val="2"/>
      </rPr>
      <t>B25</t>
    </r>
  </si>
  <si>
    <t>ტ</t>
  </si>
  <si>
    <t xml:space="preserve">საყალიბე ფარი </t>
  </si>
  <si>
    <r>
      <t>m</t>
    </r>
    <r>
      <rPr>
        <vertAlign val="superscript"/>
        <sz val="10"/>
        <rFont val="AcadNusx"/>
      </rPr>
      <t>2</t>
    </r>
  </si>
  <si>
    <t>ხის მასალა</t>
  </si>
  <si>
    <r>
      <t xml:space="preserve">არმატურა </t>
    </r>
    <r>
      <rPr>
        <i/>
        <sz val="10"/>
        <rFont val="AcadNusx"/>
      </rPr>
      <t xml:space="preserve"> </t>
    </r>
    <r>
      <rPr>
        <i/>
        <sz val="10"/>
        <rFont val="Calibri"/>
        <family val="2"/>
      </rPr>
      <t>A-240</t>
    </r>
  </si>
  <si>
    <t>Sromis  danaxarjebi</t>
  </si>
  <si>
    <t>manqanebi</t>
  </si>
  <si>
    <t>lari</t>
  </si>
  <si>
    <t>sayalibe fari</t>
  </si>
  <si>
    <t>eleqtrodi</t>
  </si>
  <si>
    <t>kg</t>
  </si>
  <si>
    <t>sxva masalebi</t>
  </si>
  <si>
    <t xml:space="preserve">ficari  sisqiT 40mm </t>
  </si>
  <si>
    <t>ლითონის კონსტრუქციები</t>
  </si>
  <si>
    <t xml:space="preserve">შრომის დანახარჯები </t>
  </si>
  <si>
    <t>სხვა მანქანები</t>
  </si>
  <si>
    <t>ელექტროდი</t>
  </si>
  <si>
    <t>ავტო ამწე</t>
  </si>
  <si>
    <t>დღე</t>
  </si>
  <si>
    <t>ჯამი</t>
  </si>
  <si>
    <t>ტრანსპორტირების ხარჯი</t>
  </si>
  <si>
    <t>ზედნადები ხარჯი</t>
  </si>
  <si>
    <t>მოგება</t>
  </si>
  <si>
    <t>დღგ</t>
  </si>
  <si>
    <t>სულ</t>
  </si>
  <si>
    <t>კგ</t>
  </si>
  <si>
    <t>ლითონკონსტრუქციების მონტაჟი</t>
  </si>
  <si>
    <t>t</t>
  </si>
  <si>
    <t>RorRi 40-60</t>
  </si>
  <si>
    <t>საფუძვლის მომზადება საძირკვლების ღორღით 40-60</t>
  </si>
  <si>
    <t>საფუძვლის მომზადება საძირკვლების ღორღით 20-40</t>
  </si>
  <si>
    <t>RorRi 20-40</t>
  </si>
  <si>
    <t>საძირკვლის ფილიების მოწყობა მონოლითური რკინა-ბეტონით</t>
  </si>
  <si>
    <t>მონოლითური რკინაბეტონის საძირკვლის კოჭების მოწყობა</t>
  </si>
  <si>
    <t>მონოლითური რკინაბეტონის წერტილოვანი საძირკვლebis მოწყობა წს-1</t>
  </si>
  <si>
    <r>
      <t xml:space="preserve">არმატურა </t>
    </r>
    <r>
      <rPr>
        <i/>
        <sz val="10"/>
        <rFont val="AcadNusx"/>
      </rPr>
      <t xml:space="preserve"> </t>
    </r>
    <r>
      <rPr>
        <i/>
        <sz val="10"/>
        <rFont val="Calibri"/>
        <family val="2"/>
      </rPr>
      <t>A-500c</t>
    </r>
  </si>
  <si>
    <r>
      <t>ბეტონი  B</t>
    </r>
    <r>
      <rPr>
        <sz val="10"/>
        <rFont val="Arial"/>
        <family val="2"/>
      </rPr>
      <t>B15</t>
    </r>
  </si>
  <si>
    <r>
      <t>ბეტონის მომზადება საძირკვლის კოჭების ქვეშ</t>
    </r>
    <r>
      <rPr>
        <b/>
        <sz val="10"/>
        <rFont val="Calibri Light"/>
        <family val="2"/>
        <charset val="204"/>
        <scheme val="major"/>
      </rPr>
      <t xml:space="preserve"> B15</t>
    </r>
  </si>
  <si>
    <t>ankerebis mowyoba</t>
  </si>
  <si>
    <t>HD 260x54,1</t>
  </si>
  <si>
    <t>IPE 300</t>
  </si>
  <si>
    <t>IPE 200</t>
  </si>
  <si>
    <t>კუთხოვანა 100*100*7</t>
  </si>
  <si>
    <t>ლითონის ფურცელი სისქით  10მმ</t>
  </si>
  <si>
    <t>ლითონის ფურცელი სისქით  20მმ</t>
  </si>
  <si>
    <t>დაღარული შველერი 160*80*3</t>
  </si>
  <si>
    <t>მონოლითური რკინა-ბეტონის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</si>
</sst>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.000"/>
    <numFmt numFmtId="166" formatCode="0.0000"/>
    <numFmt numFmtId="167" formatCode="_-* #,##0.00\ [$₾-437]_-;\-* #,##0.00\ [$₾-437]_-;_-* &quot;-&quot;??\ [$₾-437]_-;_-@_-"/>
  </numFmts>
  <fonts count="4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sz val="12"/>
      <color theme="1"/>
      <name val="AcadNusx"/>
    </font>
    <font>
      <i/>
      <sz val="11"/>
      <color theme="1"/>
      <name val="AcadNusx"/>
    </font>
    <font>
      <b/>
      <sz val="10"/>
      <color theme="0"/>
      <name val="AcadNusx"/>
    </font>
    <font>
      <b/>
      <sz val="8"/>
      <color theme="0"/>
      <name val="AcadNusx"/>
    </font>
    <font>
      <b/>
      <sz val="12"/>
      <color theme="0"/>
      <name val="AcadNusx"/>
    </font>
    <font>
      <sz val="10"/>
      <name val="Helv"/>
    </font>
    <font>
      <b/>
      <sz val="10"/>
      <color theme="0"/>
      <name val="Arial"/>
      <family val="2"/>
    </font>
    <font>
      <sz val="9"/>
      <name val="Arial"/>
      <family val="2"/>
    </font>
    <font>
      <sz val="10"/>
      <name val="AcadNusx"/>
    </font>
    <font>
      <sz val="11"/>
      <color theme="1"/>
      <name val="Calibri"/>
      <family val="2"/>
      <scheme val="minor"/>
    </font>
    <font>
      <b/>
      <sz val="10"/>
      <color rgb="FFFF0000"/>
      <name val="AcadNusx"/>
    </font>
    <font>
      <sz val="10"/>
      <color theme="1"/>
      <name val="AcadNusx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cadNusx"/>
    </font>
    <font>
      <b/>
      <vertAlign val="superscript"/>
      <sz val="10"/>
      <name val="AcadNusx"/>
    </font>
    <font>
      <b/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cadNusx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cadNusx"/>
    </font>
    <font>
      <b/>
      <sz val="10"/>
      <color theme="1"/>
      <name val="AcadNusx"/>
    </font>
    <font>
      <b/>
      <sz val="11"/>
      <color theme="1"/>
      <name val="AcadNusx"/>
    </font>
    <font>
      <sz val="10"/>
      <name val="AcadMtavr"/>
    </font>
    <font>
      <sz val="11"/>
      <color theme="1"/>
      <name val="AcadNusx"/>
    </font>
    <font>
      <sz val="11"/>
      <color rgb="FF002060"/>
      <name val="AcadNusx"/>
    </font>
    <font>
      <sz val="8"/>
      <name val="AcadNusx"/>
    </font>
    <font>
      <i/>
      <sz val="10"/>
      <name val="AcadNusx"/>
    </font>
    <font>
      <i/>
      <sz val="10"/>
      <name val="Calibri"/>
      <family val="2"/>
    </font>
    <font>
      <sz val="10"/>
      <name val="ChveuNusx"/>
    </font>
    <font>
      <b/>
      <sz val="10"/>
      <color rgb="FF002060"/>
      <name val="AcadNusx"/>
    </font>
    <font>
      <b/>
      <sz val="10"/>
      <color theme="1"/>
      <name val="Avaza Mtavruli"/>
      <family val="2"/>
    </font>
    <font>
      <b/>
      <sz val="11"/>
      <color rgb="FF002060"/>
      <name val="AcadNusx"/>
    </font>
    <font>
      <b/>
      <u/>
      <sz val="10"/>
      <name val="AcadNusx"/>
    </font>
    <font>
      <u/>
      <sz val="10"/>
      <name val="AcadNusx"/>
    </font>
    <font>
      <sz val="10"/>
      <name val="Calibri"/>
      <family val="2"/>
      <scheme val="minor"/>
    </font>
    <font>
      <b/>
      <sz val="10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sz val="11"/>
      <name val="AcadNusx"/>
    </font>
    <font>
      <b/>
      <sz val="10"/>
      <name val="Calibri Light"/>
      <family val="2"/>
      <charset val="204"/>
      <scheme val="maj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3" fillId="0" borderId="0"/>
    <xf numFmtId="0" fontId="24" fillId="0" borderId="0"/>
    <xf numFmtId="0" fontId="35" fillId="0" borderId="0"/>
    <xf numFmtId="0" fontId="21" fillId="0" borderId="0"/>
  </cellStyleXfs>
  <cellXfs count="176">
    <xf numFmtId="0" fontId="0" fillId="0" borderId="0" xfId="0"/>
    <xf numFmtId="0" fontId="0" fillId="0" borderId="0" xfId="0" applyBorder="1"/>
    <xf numFmtId="0" fontId="0" fillId="0" borderId="5" xfId="0" applyBorder="1"/>
    <xf numFmtId="0" fontId="9" fillId="0" borderId="0" xfId="0" applyFont="1" applyAlignment="1">
      <alignment horizontal="center" vertical="center"/>
    </xf>
    <xf numFmtId="2" fontId="6" fillId="4" borderId="12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1" fontId="10" fillId="4" borderId="15" xfId="0" applyNumberFormat="1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5" borderId="12" xfId="0" applyFont="1" applyFill="1" applyBorder="1"/>
    <xf numFmtId="0" fontId="12" fillId="5" borderId="12" xfId="0" applyFont="1" applyFill="1" applyBorder="1" applyAlignment="1">
      <alignment horizontal="center" vertical="top"/>
    </xf>
    <xf numFmtId="0" fontId="14" fillId="5" borderId="12" xfId="2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/>
    </xf>
    <xf numFmtId="2" fontId="12" fillId="5" borderId="12" xfId="0" applyNumberFormat="1" applyFont="1" applyFill="1" applyBorder="1" applyAlignment="1">
      <alignment horizontal="center" vertical="top"/>
    </xf>
    <xf numFmtId="2" fontId="12" fillId="5" borderId="12" xfId="0" applyNumberFormat="1" applyFont="1" applyFill="1" applyBorder="1" applyAlignment="1">
      <alignment horizontal="center" vertical="center" wrapText="1"/>
    </xf>
    <xf numFmtId="2" fontId="12" fillId="5" borderId="12" xfId="0" applyNumberFormat="1" applyFont="1" applyFill="1" applyBorder="1" applyAlignment="1">
      <alignment horizontal="center" vertical="center"/>
    </xf>
    <xf numFmtId="1" fontId="12" fillId="5" borderId="12" xfId="0" applyNumberFormat="1" applyFont="1" applyFill="1" applyBorder="1" applyAlignment="1">
      <alignment horizontal="center" vertical="top"/>
    </xf>
    <xf numFmtId="0" fontId="15" fillId="5" borderId="12" xfId="0" applyFont="1" applyFill="1" applyBorder="1"/>
    <xf numFmtId="0" fontId="0" fillId="0" borderId="0" xfId="0" applyFill="1"/>
    <xf numFmtId="0" fontId="0" fillId="0" borderId="12" xfId="0" applyBorder="1"/>
    <xf numFmtId="0" fontId="16" fillId="6" borderId="12" xfId="0" applyFont="1" applyFill="1" applyBorder="1" applyAlignment="1">
      <alignment horizontal="center" vertical="center"/>
    </xf>
    <xf numFmtId="14" fontId="17" fillId="6" borderId="12" xfId="0" applyNumberFormat="1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 wrapText="1"/>
    </xf>
    <xf numFmtId="0" fontId="18" fillId="6" borderId="12" xfId="2" applyFont="1" applyFill="1" applyBorder="1" applyAlignment="1">
      <alignment horizontal="center" vertical="center" wrapText="1"/>
    </xf>
    <xf numFmtId="2" fontId="16" fillId="6" borderId="12" xfId="0" applyNumberFormat="1" applyFont="1" applyFill="1" applyBorder="1" applyAlignment="1">
      <alignment horizontal="center" vertical="center"/>
    </xf>
    <xf numFmtId="2" fontId="18" fillId="6" borderId="1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2" fontId="21" fillId="0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14" fontId="12" fillId="0" borderId="12" xfId="2" applyNumberFormat="1" applyFont="1" applyFill="1" applyBorder="1" applyAlignment="1">
      <alignment horizontal="center" wrapText="1"/>
    </xf>
    <xf numFmtId="0" fontId="12" fillId="0" borderId="12" xfId="2" applyFont="1" applyFill="1" applyBorder="1" applyAlignment="1">
      <alignment horizontal="left" vertical="center" wrapText="1"/>
    </xf>
    <xf numFmtId="2" fontId="12" fillId="0" borderId="12" xfId="2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0" fontId="25" fillId="0" borderId="0" xfId="3" applyFont="1" applyFill="1"/>
    <xf numFmtId="0" fontId="18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/>
    </xf>
    <xf numFmtId="14" fontId="18" fillId="6" borderId="12" xfId="0" applyNumberFormat="1" applyFont="1" applyFill="1" applyBorder="1" applyAlignment="1">
      <alignment horizontal="center" vertical="center" wrapText="1"/>
    </xf>
    <xf numFmtId="0" fontId="27" fillId="6" borderId="12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/>
    </xf>
    <xf numFmtId="165" fontId="12" fillId="0" borderId="12" xfId="0" applyNumberFormat="1" applyFont="1" applyFill="1" applyBorder="1" applyAlignment="1">
      <alignment horizontal="center" vertical="center"/>
    </xf>
    <xf numFmtId="0" fontId="29" fillId="0" borderId="0" xfId="0" applyFont="1" applyFill="1" applyBorder="1"/>
    <xf numFmtId="0" fontId="12" fillId="0" borderId="12" xfId="0" applyFont="1" applyFill="1" applyBorder="1"/>
    <xf numFmtId="0" fontId="18" fillId="0" borderId="12" xfId="0" applyNumberFormat="1" applyFont="1" applyFill="1" applyBorder="1" applyAlignment="1">
      <alignment horizontal="center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/>
    </xf>
    <xf numFmtId="0" fontId="15" fillId="0" borderId="12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6" borderId="12" xfId="0" applyFont="1" applyFill="1" applyBorder="1" applyAlignment="1">
      <alignment horizontal="center" vertical="center" wrapText="1"/>
    </xf>
    <xf numFmtId="14" fontId="18" fillId="6" borderId="12" xfId="2" applyNumberFormat="1" applyFont="1" applyFill="1" applyBorder="1" applyAlignment="1">
      <alignment horizontal="center" vertical="center" wrapText="1"/>
    </xf>
    <xf numFmtId="0" fontId="18" fillId="6" borderId="12" xfId="2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/>
    </xf>
    <xf numFmtId="2" fontId="12" fillId="0" borderId="12" xfId="2" applyNumberFormat="1" applyFont="1" applyFill="1" applyBorder="1" applyAlignment="1">
      <alignment horizontal="center"/>
    </xf>
    <xf numFmtId="0" fontId="30" fillId="0" borderId="0" xfId="0" applyFont="1" applyFill="1"/>
    <xf numFmtId="0" fontId="0" fillId="0" borderId="0" xfId="0" applyFont="1" applyFill="1"/>
    <xf numFmtId="0" fontId="24" fillId="0" borderId="0" xfId="3" applyFont="1" applyFill="1"/>
    <xf numFmtId="0" fontId="18" fillId="0" borderId="12" xfId="0" applyFont="1" applyFill="1" applyBorder="1" applyAlignment="1">
      <alignment horizontal="center" vertical="center" wrapText="1"/>
    </xf>
    <xf numFmtId="14" fontId="18" fillId="0" borderId="12" xfId="2" applyNumberFormat="1" applyFont="1" applyFill="1" applyBorder="1" applyAlignment="1">
      <alignment horizontal="center" wrapText="1"/>
    </xf>
    <xf numFmtId="0" fontId="18" fillId="0" borderId="12" xfId="2" applyFont="1" applyFill="1" applyBorder="1" applyAlignment="1">
      <alignment vertical="center" wrapText="1"/>
    </xf>
    <xf numFmtId="0" fontId="18" fillId="0" borderId="12" xfId="2" applyFont="1" applyFill="1" applyBorder="1" applyAlignment="1">
      <alignment horizontal="center" vertical="center" wrapText="1"/>
    </xf>
    <xf numFmtId="0" fontId="18" fillId="0" borderId="12" xfId="2" applyFont="1" applyFill="1" applyBorder="1" applyAlignment="1">
      <alignment horizontal="center"/>
    </xf>
    <xf numFmtId="2" fontId="18" fillId="0" borderId="12" xfId="2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vertical="center" wrapText="1"/>
    </xf>
    <xf numFmtId="0" fontId="36" fillId="6" borderId="12" xfId="0" applyFont="1" applyFill="1" applyBorder="1" applyAlignment="1">
      <alignment horizontal="center" vertical="center" wrapText="1"/>
    </xf>
    <xf numFmtId="14" fontId="27" fillId="6" borderId="12" xfId="0" applyNumberFormat="1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vertical="center" wrapText="1"/>
    </xf>
    <xf numFmtId="0" fontId="37" fillId="6" borderId="12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12" fillId="6" borderId="12" xfId="0" applyFont="1" applyFill="1" applyBorder="1"/>
    <xf numFmtId="0" fontId="18" fillId="6" borderId="12" xfId="0" applyFont="1" applyFill="1" applyBorder="1" applyAlignment="1">
      <alignment horizontal="left" vertical="center" wrapText="1"/>
    </xf>
    <xf numFmtId="2" fontId="12" fillId="0" borderId="12" xfId="0" applyNumberFormat="1" applyFont="1" applyFill="1" applyBorder="1" applyAlignment="1">
      <alignment horizontal="center"/>
    </xf>
    <xf numFmtId="0" fontId="24" fillId="0" borderId="0" xfId="0" applyFont="1" applyFill="1"/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 horizontal="center" vertical="top"/>
    </xf>
    <xf numFmtId="0" fontId="12" fillId="0" borderId="12" xfId="0" applyNumberFormat="1" applyFont="1" applyFill="1" applyBorder="1" applyAlignment="1">
      <alignment horizontal="center" vertical="center" wrapText="1"/>
    </xf>
    <xf numFmtId="2" fontId="18" fillId="6" borderId="12" xfId="0" applyNumberFormat="1" applyFont="1" applyFill="1" applyBorder="1" applyAlignment="1">
      <alignment horizontal="center"/>
    </xf>
    <xf numFmtId="0" fontId="25" fillId="6" borderId="12" xfId="0" applyFont="1" applyFill="1" applyBorder="1" applyAlignment="1">
      <alignment horizontal="center" vertical="center" wrapText="1"/>
    </xf>
    <xf numFmtId="14" fontId="24" fillId="6" borderId="12" xfId="0" applyNumberFormat="1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166" fontId="12" fillId="0" borderId="12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12" fillId="2" borderId="12" xfId="0" applyFont="1" applyFill="1" applyBorder="1" applyAlignment="1">
      <alignment vertical="center" wrapText="1"/>
    </xf>
    <xf numFmtId="0" fontId="44" fillId="0" borderId="0" xfId="0" applyFont="1" applyFill="1"/>
    <xf numFmtId="0" fontId="0" fillId="7" borderId="12" xfId="0" applyFill="1" applyBorder="1"/>
    <xf numFmtId="2" fontId="0" fillId="7" borderId="12" xfId="0" applyNumberFormat="1" applyFill="1" applyBorder="1"/>
    <xf numFmtId="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" fillId="0" borderId="12" xfId="0" applyFont="1" applyBorder="1"/>
    <xf numFmtId="0" fontId="2" fillId="0" borderId="12" xfId="0" applyFont="1" applyBorder="1" applyAlignment="1">
      <alignment horizontal="center" vertical="center"/>
    </xf>
    <xf numFmtId="164" fontId="2" fillId="0" borderId="12" xfId="1" applyFont="1" applyBorder="1" applyAlignment="1">
      <alignment horizontal="center" vertical="center"/>
    </xf>
    <xf numFmtId="0" fontId="2" fillId="0" borderId="0" xfId="0" applyFont="1"/>
    <xf numFmtId="164" fontId="0" fillId="0" borderId="0" xfId="0" applyNumberFormat="1"/>
    <xf numFmtId="0" fontId="18" fillId="6" borderId="12" xfId="2" applyFont="1" applyFill="1" applyBorder="1" applyAlignment="1">
      <alignment vertical="center" wrapText="1"/>
    </xf>
    <xf numFmtId="2" fontId="18" fillId="6" borderId="12" xfId="2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14" fontId="5" fillId="0" borderId="5" xfId="0" applyNumberFormat="1" applyFont="1" applyBorder="1" applyAlignment="1">
      <alignment horizontal="left" vertical="center"/>
    </xf>
    <xf numFmtId="167" fontId="16" fillId="6" borderId="12" xfId="0" applyNumberFormat="1" applyFont="1" applyFill="1" applyBorder="1" applyAlignment="1">
      <alignment horizontal="center" vertical="center"/>
    </xf>
    <xf numFmtId="167" fontId="18" fillId="6" borderId="12" xfId="0" applyNumberFormat="1" applyFont="1" applyFill="1" applyBorder="1" applyAlignment="1">
      <alignment horizontal="center" vertical="center"/>
    </xf>
    <xf numFmtId="167" fontId="21" fillId="0" borderId="12" xfId="0" applyNumberFormat="1" applyFont="1" applyFill="1" applyBorder="1" applyAlignment="1">
      <alignment horizontal="center" vertical="center"/>
    </xf>
    <xf numFmtId="167" fontId="12" fillId="0" borderId="12" xfId="0" applyNumberFormat="1" applyFont="1" applyBorder="1" applyAlignment="1">
      <alignment horizontal="center" vertical="center"/>
    </xf>
    <xf numFmtId="167" fontId="21" fillId="0" borderId="12" xfId="0" applyNumberFormat="1" applyFont="1" applyBorder="1" applyAlignment="1">
      <alignment horizontal="center" vertical="center"/>
    </xf>
    <xf numFmtId="167" fontId="12" fillId="0" borderId="12" xfId="0" applyNumberFormat="1" applyFont="1" applyFill="1" applyBorder="1" applyAlignment="1">
      <alignment horizontal="center" vertical="center" wrapText="1"/>
    </xf>
    <xf numFmtId="167" fontId="12" fillId="0" borderId="12" xfId="0" applyNumberFormat="1" applyFont="1" applyFill="1" applyBorder="1" applyAlignment="1">
      <alignment horizontal="center" vertical="center"/>
    </xf>
    <xf numFmtId="167" fontId="0" fillId="0" borderId="12" xfId="0" applyNumberFormat="1" applyBorder="1"/>
    <xf numFmtId="167" fontId="18" fillId="6" borderId="12" xfId="0" applyNumberFormat="1" applyFont="1" applyFill="1" applyBorder="1" applyAlignment="1">
      <alignment horizontal="center" vertical="center" wrapText="1"/>
    </xf>
    <xf numFmtId="167" fontId="15" fillId="0" borderId="12" xfId="0" applyNumberFormat="1" applyFont="1" applyFill="1" applyBorder="1"/>
    <xf numFmtId="167" fontId="12" fillId="5" borderId="12" xfId="0" applyNumberFormat="1" applyFont="1" applyFill="1" applyBorder="1" applyAlignment="1">
      <alignment horizontal="center" vertical="center" wrapText="1"/>
    </xf>
    <xf numFmtId="167" fontId="12" fillId="5" borderId="12" xfId="0" applyNumberFormat="1" applyFont="1" applyFill="1" applyBorder="1" applyAlignment="1">
      <alignment horizontal="center" vertical="center"/>
    </xf>
    <xf numFmtId="167" fontId="12" fillId="5" borderId="12" xfId="0" applyNumberFormat="1" applyFont="1" applyFill="1" applyBorder="1" applyAlignment="1">
      <alignment horizontal="center" vertical="top"/>
    </xf>
    <xf numFmtId="167" fontId="15" fillId="5" borderId="12" xfId="0" applyNumberFormat="1" applyFont="1" applyFill="1" applyBorder="1"/>
    <xf numFmtId="167" fontId="12" fillId="6" borderId="12" xfId="0" applyNumberFormat="1" applyFont="1" applyFill="1" applyBorder="1" applyAlignment="1">
      <alignment horizontal="center" vertical="center" wrapText="1"/>
    </xf>
    <xf numFmtId="167" fontId="18" fillId="0" borderId="12" xfId="0" applyNumberFormat="1" applyFont="1" applyFill="1" applyBorder="1" applyAlignment="1">
      <alignment horizontal="center" vertical="center" wrapText="1"/>
    </xf>
    <xf numFmtId="167" fontId="12" fillId="0" borderId="12" xfId="4" applyNumberFormat="1" applyFont="1" applyFill="1" applyBorder="1" applyAlignment="1">
      <alignment horizontal="center" vertical="center" wrapText="1"/>
    </xf>
    <xf numFmtId="167" fontId="12" fillId="6" borderId="12" xfId="0" applyNumberFormat="1" applyFont="1" applyFill="1" applyBorder="1" applyAlignment="1">
      <alignment horizontal="center"/>
    </xf>
    <xf numFmtId="167" fontId="39" fillId="6" borderId="12" xfId="0" applyNumberFormat="1" applyFont="1" applyFill="1" applyBorder="1" applyAlignment="1">
      <alignment horizontal="center" vertical="center" wrapText="1"/>
    </xf>
    <xf numFmtId="167" fontId="15" fillId="6" borderId="12" xfId="0" applyNumberFormat="1" applyFont="1" applyFill="1" applyBorder="1" applyAlignment="1">
      <alignment horizontal="center"/>
    </xf>
    <xf numFmtId="167" fontId="12" fillId="6" borderId="12" xfId="0" applyNumberFormat="1" applyFont="1" applyFill="1" applyBorder="1" applyAlignment="1">
      <alignment horizontal="center" vertical="center"/>
    </xf>
    <xf numFmtId="167" fontId="12" fillId="0" borderId="12" xfId="0" applyNumberFormat="1" applyFont="1" applyFill="1" applyBorder="1" applyAlignment="1">
      <alignment horizontal="center"/>
    </xf>
    <xf numFmtId="167" fontId="40" fillId="0" borderId="12" xfId="0" applyNumberFormat="1" applyFont="1" applyFill="1" applyBorder="1" applyAlignment="1">
      <alignment horizontal="center" vertical="center" wrapText="1"/>
    </xf>
    <xf numFmtId="167" fontId="15" fillId="0" borderId="12" xfId="0" applyNumberFormat="1" applyFont="1" applyFill="1" applyBorder="1" applyAlignment="1">
      <alignment horizontal="center"/>
    </xf>
    <xf numFmtId="167" fontId="12" fillId="0" borderId="12" xfId="0" applyNumberFormat="1" applyFont="1" applyFill="1" applyBorder="1" applyAlignment="1">
      <alignment horizontal="center" vertical="top"/>
    </xf>
    <xf numFmtId="167" fontId="24" fillId="6" borderId="12" xfId="0" applyNumberFormat="1" applyFont="1" applyFill="1" applyBorder="1" applyAlignment="1">
      <alignment horizontal="center" vertical="center" wrapText="1"/>
    </xf>
    <xf numFmtId="167" fontId="24" fillId="0" borderId="12" xfId="0" applyNumberFormat="1" applyFont="1" applyFill="1" applyBorder="1" applyAlignment="1">
      <alignment horizontal="center" vertical="center" wrapText="1"/>
    </xf>
    <xf numFmtId="167" fontId="41" fillId="0" borderId="12" xfId="0" applyNumberFormat="1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 2" xfId="3" xr:uid="{00000000-0005-0000-0000-000002000000}"/>
    <cellStyle name="Normal 2 2 2" xfId="2" xr:uid="{00000000-0005-0000-0000-000003000000}"/>
    <cellStyle name="Normal 3" xfId="4" xr:uid="{00000000-0005-0000-0000-000004000000}"/>
    <cellStyle name="Normal 5" xfId="5" xr:uid="{701B2F56-202C-4447-9609-3127DC57FD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7"/>
  <sheetViews>
    <sheetView tabSelected="1" view="pageBreakPreview" topLeftCell="A64" zoomScale="85" zoomScaleNormal="100" zoomScaleSheetLayoutView="85" workbookViewId="0">
      <selection activeCell="O14" sqref="O14"/>
    </sheetView>
  </sheetViews>
  <sheetFormatPr defaultRowHeight="14.4"/>
  <cols>
    <col min="3" max="3" width="49.5546875" customWidth="1"/>
    <col min="8" max="8" width="9.77734375" bestFit="1" customWidth="1"/>
    <col min="10" max="10" width="9.44140625" bestFit="1" customWidth="1"/>
    <col min="13" max="13" width="15.21875" customWidth="1"/>
  </cols>
  <sheetData>
    <row r="1" spans="1:13" ht="14.4" customHeight="1">
      <c r="A1" s="134" t="s">
        <v>16</v>
      </c>
      <c r="B1" s="135"/>
      <c r="C1" s="135"/>
      <c r="D1" s="135"/>
      <c r="E1" s="135"/>
      <c r="F1" s="135"/>
      <c r="G1" s="135"/>
      <c r="H1" s="136"/>
      <c r="I1" s="140" t="s">
        <v>0</v>
      </c>
      <c r="J1" s="140"/>
      <c r="K1" s="140"/>
      <c r="L1" s="141"/>
      <c r="M1" s="142"/>
    </row>
    <row r="2" spans="1:13" ht="14.4" customHeight="1">
      <c r="A2" s="137"/>
      <c r="B2" s="138"/>
      <c r="C2" s="138"/>
      <c r="D2" s="138"/>
      <c r="E2" s="138"/>
      <c r="F2" s="138"/>
      <c r="G2" s="138"/>
      <c r="H2" s="139"/>
      <c r="I2" s="143" t="s">
        <v>1</v>
      </c>
      <c r="J2" s="143"/>
      <c r="K2" s="143"/>
      <c r="L2" s="144"/>
      <c r="M2" s="145"/>
    </row>
    <row r="3" spans="1:13" ht="14.4" customHeight="1">
      <c r="A3" s="137"/>
      <c r="B3" s="138"/>
      <c r="C3" s="138"/>
      <c r="D3" s="138"/>
      <c r="E3" s="138"/>
      <c r="F3" s="138"/>
      <c r="G3" s="138"/>
      <c r="H3" s="139"/>
      <c r="I3" s="143" t="s">
        <v>2</v>
      </c>
      <c r="J3" s="143"/>
      <c r="K3" s="143"/>
      <c r="L3" s="144"/>
      <c r="M3" s="145"/>
    </row>
    <row r="4" spans="1:13" ht="17.399999999999999" customHeight="1">
      <c r="A4" s="137"/>
      <c r="B4" s="138"/>
      <c r="C4" s="138"/>
      <c r="D4" s="138"/>
      <c r="E4" s="138"/>
      <c r="F4" s="138"/>
      <c r="G4" s="138"/>
      <c r="H4" s="139"/>
      <c r="I4" s="143" t="s">
        <v>3</v>
      </c>
      <c r="J4" s="143"/>
      <c r="K4" s="143"/>
      <c r="L4" s="146"/>
      <c r="M4" s="147"/>
    </row>
    <row r="5" spans="1:13" ht="8.4" customHeight="1" thickBot="1">
      <c r="A5" s="137"/>
      <c r="B5" s="138"/>
      <c r="C5" s="138"/>
      <c r="D5" s="138"/>
      <c r="E5" s="138"/>
      <c r="F5" s="138"/>
      <c r="G5" s="138"/>
      <c r="H5" s="139"/>
      <c r="I5" s="1"/>
      <c r="J5" s="1"/>
      <c r="K5" s="1"/>
      <c r="L5" s="1"/>
      <c r="M5" s="2"/>
    </row>
    <row r="6" spans="1:13" s="3" customFormat="1" ht="33" customHeight="1">
      <c r="A6" s="125" t="s">
        <v>4</v>
      </c>
      <c r="B6" s="127" t="s">
        <v>5</v>
      </c>
      <c r="C6" s="129" t="s">
        <v>6</v>
      </c>
      <c r="D6" s="122" t="s">
        <v>7</v>
      </c>
      <c r="E6" s="132" t="s">
        <v>8</v>
      </c>
      <c r="F6" s="133"/>
      <c r="G6" s="122" t="s">
        <v>9</v>
      </c>
      <c r="H6" s="122"/>
      <c r="I6" s="122" t="s">
        <v>10</v>
      </c>
      <c r="J6" s="122"/>
      <c r="K6" s="122" t="s">
        <v>11</v>
      </c>
      <c r="L6" s="122"/>
      <c r="M6" s="123" t="s">
        <v>12</v>
      </c>
    </row>
    <row r="7" spans="1:13" s="3" customFormat="1" ht="33" customHeight="1">
      <c r="A7" s="126"/>
      <c r="B7" s="128"/>
      <c r="C7" s="130"/>
      <c r="D7" s="131"/>
      <c r="E7" s="4" t="s">
        <v>13</v>
      </c>
      <c r="F7" s="5" t="s">
        <v>14</v>
      </c>
      <c r="G7" s="4" t="s">
        <v>13</v>
      </c>
      <c r="H7" s="5" t="s">
        <v>14</v>
      </c>
      <c r="I7" s="4" t="s">
        <v>13</v>
      </c>
      <c r="J7" s="5" t="s">
        <v>14</v>
      </c>
      <c r="K7" s="4" t="s">
        <v>13</v>
      </c>
      <c r="L7" s="5" t="s">
        <v>14</v>
      </c>
      <c r="M7" s="124"/>
    </row>
    <row r="8" spans="1:13" s="12" customFormat="1" ht="14.4" customHeight="1" thickBot="1">
      <c r="A8" s="6">
        <v>1</v>
      </c>
      <c r="B8" s="7">
        <v>2</v>
      </c>
      <c r="C8" s="8">
        <v>3</v>
      </c>
      <c r="D8" s="9">
        <v>4</v>
      </c>
      <c r="E8" s="7">
        <v>5</v>
      </c>
      <c r="F8" s="7">
        <v>6</v>
      </c>
      <c r="G8" s="7">
        <v>7</v>
      </c>
      <c r="H8" s="10">
        <v>8</v>
      </c>
      <c r="I8" s="7">
        <v>9</v>
      </c>
      <c r="J8" s="10">
        <v>10</v>
      </c>
      <c r="K8" s="7">
        <v>11</v>
      </c>
      <c r="L8" s="7">
        <v>12</v>
      </c>
      <c r="M8" s="11">
        <v>13</v>
      </c>
    </row>
    <row r="9" spans="1:13" s="22" customFormat="1" ht="15">
      <c r="A9" s="13"/>
      <c r="B9" s="14"/>
      <c r="C9" s="15" t="s">
        <v>15</v>
      </c>
      <c r="D9" s="16"/>
      <c r="E9" s="14"/>
      <c r="F9" s="17"/>
      <c r="G9" s="18"/>
      <c r="H9" s="19"/>
      <c r="I9" s="20"/>
      <c r="J9" s="21"/>
      <c r="K9" s="21"/>
      <c r="L9" s="21"/>
      <c r="M9" s="19"/>
    </row>
    <row r="10" spans="1:13" s="30" customFormat="1" ht="38.25" customHeight="1">
      <c r="A10" s="24">
        <v>1</v>
      </c>
      <c r="B10" s="25"/>
      <c r="C10" s="26" t="s">
        <v>17</v>
      </c>
      <c r="D10" s="27" t="s">
        <v>18</v>
      </c>
      <c r="E10" s="24"/>
      <c r="F10" s="28">
        <f>F19+(21+21)*2.6*2.5+(57+57)*2.6*2.5+55*20*0.3</f>
        <v>1938</v>
      </c>
      <c r="G10" s="148"/>
      <c r="H10" s="149"/>
      <c r="I10" s="148"/>
      <c r="J10" s="148"/>
      <c r="K10" s="148"/>
      <c r="L10" s="148"/>
      <c r="M10" s="148"/>
    </row>
    <row r="11" spans="1:13" s="12" customFormat="1" ht="14.4" customHeight="1">
      <c r="A11" s="31"/>
      <c r="B11" s="32"/>
      <c r="C11" s="33" t="s">
        <v>19</v>
      </c>
      <c r="D11" s="34" t="s">
        <v>24</v>
      </c>
      <c r="E11" s="31">
        <v>1</v>
      </c>
      <c r="F11" s="35">
        <f>E11*F10</f>
        <v>1938</v>
      </c>
      <c r="G11" s="150"/>
      <c r="H11" s="151"/>
      <c r="I11" s="152"/>
      <c r="J11" s="152"/>
      <c r="K11" s="152"/>
      <c r="L11" s="152">
        <f>F11*K11</f>
        <v>0</v>
      </c>
      <c r="M11" s="152">
        <f>L11+J11+H11</f>
        <v>0</v>
      </c>
    </row>
    <row r="12" spans="1:13" s="12" customFormat="1" ht="14.4" customHeight="1">
      <c r="A12" s="31"/>
      <c r="B12" s="32"/>
      <c r="C12" s="33"/>
      <c r="D12" s="36"/>
      <c r="E12" s="31"/>
      <c r="F12" s="35"/>
      <c r="G12" s="150"/>
      <c r="H12" s="151"/>
      <c r="I12" s="152"/>
      <c r="J12" s="152"/>
      <c r="K12" s="152"/>
      <c r="L12" s="152"/>
      <c r="M12" s="152"/>
    </row>
    <row r="13" spans="1:13" s="30" customFormat="1" ht="25.5" customHeight="1">
      <c r="A13" s="24">
        <v>2</v>
      </c>
      <c r="B13" s="24"/>
      <c r="C13" s="26" t="s">
        <v>20</v>
      </c>
      <c r="D13" s="27" t="s">
        <v>18</v>
      </c>
      <c r="E13" s="24"/>
      <c r="F13" s="28">
        <f>F10*5%</f>
        <v>96.9</v>
      </c>
      <c r="G13" s="148"/>
      <c r="H13" s="149"/>
      <c r="I13" s="148"/>
      <c r="J13" s="148"/>
      <c r="K13" s="148"/>
      <c r="L13" s="148"/>
      <c r="M13" s="148"/>
    </row>
    <row r="14" spans="1:13" s="42" customFormat="1" ht="30" customHeight="1">
      <c r="A14" s="37"/>
      <c r="B14" s="38"/>
      <c r="C14" s="39" t="s">
        <v>21</v>
      </c>
      <c r="D14" s="34" t="s">
        <v>24</v>
      </c>
      <c r="E14" s="34">
        <v>1</v>
      </c>
      <c r="F14" s="40">
        <f>E14*F13</f>
        <v>96.9</v>
      </c>
      <c r="G14" s="153"/>
      <c r="H14" s="153"/>
      <c r="I14" s="153"/>
      <c r="J14" s="153">
        <f>I14*F14</f>
        <v>0</v>
      </c>
      <c r="K14" s="153"/>
      <c r="L14" s="153"/>
      <c r="M14" s="153">
        <f>L14+J14+H14</f>
        <v>0</v>
      </c>
    </row>
    <row r="15" spans="1:13" s="12" customFormat="1" ht="13.5" customHeight="1">
      <c r="A15" s="31"/>
      <c r="B15" s="31"/>
      <c r="C15" s="33"/>
      <c r="D15" s="36"/>
      <c r="E15" s="31"/>
      <c r="F15" s="35"/>
      <c r="G15" s="150"/>
      <c r="H15" s="151"/>
      <c r="I15" s="152"/>
      <c r="J15" s="152"/>
      <c r="K15" s="152"/>
      <c r="L15" s="152"/>
      <c r="M15" s="152"/>
    </row>
    <row r="16" spans="1:13" s="45" customFormat="1" ht="14.4" customHeight="1">
      <c r="A16" s="43">
        <v>3</v>
      </c>
      <c r="B16" s="43"/>
      <c r="C16" s="44" t="s">
        <v>25</v>
      </c>
      <c r="D16" s="27" t="s">
        <v>18</v>
      </c>
      <c r="E16" s="43"/>
      <c r="F16" s="94">
        <f>F10+F13</f>
        <v>2034.9</v>
      </c>
      <c r="G16" s="149"/>
      <c r="H16" s="149"/>
      <c r="I16" s="149"/>
      <c r="J16" s="149"/>
      <c r="K16" s="149"/>
      <c r="L16" s="149"/>
      <c r="M16" s="149"/>
    </row>
    <row r="17" spans="1:13" s="45" customFormat="1" ht="14.4" customHeight="1">
      <c r="A17" s="36"/>
      <c r="B17" s="36"/>
      <c r="C17" s="46" t="s">
        <v>23</v>
      </c>
      <c r="D17" s="36" t="s">
        <v>58</v>
      </c>
      <c r="E17" s="36">
        <v>1.9</v>
      </c>
      <c r="F17" s="47">
        <f>E17*F16</f>
        <v>3866.31</v>
      </c>
      <c r="G17" s="154"/>
      <c r="H17" s="151"/>
      <c r="I17" s="151"/>
      <c r="J17" s="151"/>
      <c r="K17" s="151"/>
      <c r="L17" s="151">
        <f>K17*F17</f>
        <v>0</v>
      </c>
      <c r="M17" s="151">
        <f>L17+J17+H17</f>
        <v>0</v>
      </c>
    </row>
    <row r="18" spans="1:13">
      <c r="A18" s="23"/>
      <c r="B18" s="23"/>
      <c r="C18" s="23"/>
      <c r="D18" s="23"/>
      <c r="E18" s="23"/>
      <c r="F18" s="23"/>
      <c r="G18" s="155"/>
      <c r="H18" s="155"/>
      <c r="I18" s="155"/>
      <c r="J18" s="155"/>
      <c r="K18" s="155"/>
      <c r="L18" s="155"/>
      <c r="M18" s="155"/>
    </row>
    <row r="19" spans="1:13" s="50" customFormat="1" ht="41.25" customHeight="1">
      <c r="A19" s="44">
        <v>4</v>
      </c>
      <c r="B19" s="48"/>
      <c r="C19" s="44" t="s">
        <v>60</v>
      </c>
      <c r="D19" s="44" t="s">
        <v>18</v>
      </c>
      <c r="E19" s="49"/>
      <c r="F19" s="94">
        <f>33*7.5*2.4</f>
        <v>594</v>
      </c>
      <c r="G19" s="156"/>
      <c r="H19" s="156"/>
      <c r="I19" s="156"/>
      <c r="J19" s="156"/>
      <c r="K19" s="156"/>
      <c r="L19" s="156"/>
      <c r="M19" s="156"/>
    </row>
    <row r="20" spans="1:13" s="54" customFormat="1" ht="15">
      <c r="A20" s="51"/>
      <c r="B20" s="52"/>
      <c r="C20" s="39" t="s">
        <v>21</v>
      </c>
      <c r="D20" s="37" t="s">
        <v>22</v>
      </c>
      <c r="E20" s="53">
        <v>0.8</v>
      </c>
      <c r="F20" s="47">
        <f>E20*F19</f>
        <v>475.20000000000005</v>
      </c>
      <c r="G20" s="154"/>
      <c r="H20" s="154"/>
      <c r="I20" s="154"/>
      <c r="J20" s="154">
        <f>I20*F20</f>
        <v>0</v>
      </c>
      <c r="K20" s="154"/>
      <c r="L20" s="154">
        <f>K20*F20</f>
        <v>0</v>
      </c>
      <c r="M20" s="154">
        <f>L20+J20+H20</f>
        <v>0</v>
      </c>
    </row>
    <row r="21" spans="1:13" s="22" customFormat="1" ht="15">
      <c r="A21" s="55"/>
      <c r="B21" s="56"/>
      <c r="C21" s="39" t="s">
        <v>26</v>
      </c>
      <c r="D21" s="34" t="s">
        <v>27</v>
      </c>
      <c r="E21" s="37">
        <v>0.37</v>
      </c>
      <c r="F21" s="37">
        <f>E21*F19</f>
        <v>219.78</v>
      </c>
      <c r="G21" s="153"/>
      <c r="H21" s="154"/>
      <c r="I21" s="153"/>
      <c r="J21" s="154"/>
      <c r="K21" s="157"/>
      <c r="L21" s="154">
        <f>K21*F21</f>
        <v>0</v>
      </c>
      <c r="M21" s="154">
        <f>L21+J21+H21</f>
        <v>0</v>
      </c>
    </row>
    <row r="22" spans="1:13" s="60" customFormat="1" ht="18" customHeight="1">
      <c r="A22" s="37"/>
      <c r="B22" s="57"/>
      <c r="C22" s="58" t="s">
        <v>59</v>
      </c>
      <c r="D22" s="37" t="s">
        <v>28</v>
      </c>
      <c r="E22" s="59">
        <v>1.24</v>
      </c>
      <c r="F22" s="41">
        <f>E22*F19</f>
        <v>736.56</v>
      </c>
      <c r="G22" s="153"/>
      <c r="H22" s="154">
        <f>G22*F22</f>
        <v>0</v>
      </c>
      <c r="I22" s="153"/>
      <c r="J22" s="153"/>
      <c r="K22" s="153"/>
      <c r="L22" s="153"/>
      <c r="M22" s="154">
        <f>L22+J22+H22</f>
        <v>0</v>
      </c>
    </row>
    <row r="23" spans="1:13" s="60" customFormat="1" ht="18" customHeight="1">
      <c r="A23" s="37"/>
      <c r="B23" s="57"/>
      <c r="C23" s="61" t="s">
        <v>29</v>
      </c>
      <c r="D23" s="34" t="s">
        <v>27</v>
      </c>
      <c r="E23" s="59">
        <v>0.02</v>
      </c>
      <c r="F23" s="41">
        <f>E23*F19</f>
        <v>11.88</v>
      </c>
      <c r="G23" s="153"/>
      <c r="H23" s="153">
        <f>G23*F23</f>
        <v>0</v>
      </c>
      <c r="I23" s="153"/>
      <c r="J23" s="153"/>
      <c r="K23" s="153"/>
      <c r="L23" s="153"/>
      <c r="M23" s="154">
        <f>L23+J23+H23</f>
        <v>0</v>
      </c>
    </row>
    <row r="24" spans="1:13">
      <c r="A24" s="23"/>
      <c r="B24" s="23"/>
      <c r="C24" s="23"/>
      <c r="D24" s="23"/>
      <c r="E24" s="23"/>
      <c r="F24" s="23"/>
      <c r="G24" s="155"/>
      <c r="H24" s="155"/>
      <c r="I24" s="155"/>
      <c r="J24" s="155"/>
      <c r="K24" s="155"/>
      <c r="L24" s="155"/>
      <c r="M24" s="155"/>
    </row>
    <row r="25" spans="1:13" s="50" customFormat="1" ht="41.25" customHeight="1">
      <c r="A25" s="44">
        <v>5</v>
      </c>
      <c r="B25" s="48"/>
      <c r="C25" s="44" t="s">
        <v>61</v>
      </c>
      <c r="D25" s="44" t="s">
        <v>18</v>
      </c>
      <c r="E25" s="49"/>
      <c r="F25" s="94">
        <f>55*20*0.2</f>
        <v>220</v>
      </c>
      <c r="G25" s="156"/>
      <c r="H25" s="156"/>
      <c r="I25" s="156"/>
      <c r="J25" s="156"/>
      <c r="K25" s="156"/>
      <c r="L25" s="156"/>
      <c r="M25" s="156"/>
    </row>
    <row r="26" spans="1:13" s="54" customFormat="1" ht="15">
      <c r="A26" s="51"/>
      <c r="B26" s="52"/>
      <c r="C26" s="39" t="s">
        <v>21</v>
      </c>
      <c r="D26" s="37" t="s">
        <v>22</v>
      </c>
      <c r="E26" s="53">
        <v>0.8</v>
      </c>
      <c r="F26" s="47">
        <f>E26*F25</f>
        <v>176</v>
      </c>
      <c r="G26" s="154"/>
      <c r="H26" s="154"/>
      <c r="I26" s="154"/>
      <c r="J26" s="154">
        <f>I26*F26</f>
        <v>0</v>
      </c>
      <c r="K26" s="154"/>
      <c r="L26" s="154">
        <f>K26*F26</f>
        <v>0</v>
      </c>
      <c r="M26" s="154">
        <f>L26+J26+H26</f>
        <v>0</v>
      </c>
    </row>
    <row r="27" spans="1:13" s="22" customFormat="1" ht="15">
      <c r="A27" s="55"/>
      <c r="B27" s="56"/>
      <c r="C27" s="39" t="s">
        <v>26</v>
      </c>
      <c r="D27" s="34" t="s">
        <v>27</v>
      </c>
      <c r="E27" s="37">
        <v>0.37</v>
      </c>
      <c r="F27" s="37">
        <f>E27*F25</f>
        <v>81.400000000000006</v>
      </c>
      <c r="G27" s="153"/>
      <c r="H27" s="154"/>
      <c r="I27" s="153"/>
      <c r="J27" s="154"/>
      <c r="K27" s="157"/>
      <c r="L27" s="154">
        <f>K27*F27</f>
        <v>0</v>
      </c>
      <c r="M27" s="154">
        <f>L27+J27+H27</f>
        <v>0</v>
      </c>
    </row>
    <row r="28" spans="1:13" s="60" customFormat="1" ht="18" customHeight="1">
      <c r="A28" s="37"/>
      <c r="B28" s="57"/>
      <c r="C28" s="58" t="s">
        <v>62</v>
      </c>
      <c r="D28" s="37" t="s">
        <v>28</v>
      </c>
      <c r="E28" s="59">
        <v>1.24</v>
      </c>
      <c r="F28" s="41">
        <f>E28*F25</f>
        <v>272.8</v>
      </c>
      <c r="G28" s="153"/>
      <c r="H28" s="154">
        <f>G28*F28</f>
        <v>0</v>
      </c>
      <c r="I28" s="153"/>
      <c r="J28" s="153"/>
      <c r="K28" s="153"/>
      <c r="L28" s="153"/>
      <c r="M28" s="154">
        <f>L28+J28+H28</f>
        <v>0</v>
      </c>
    </row>
    <row r="29" spans="1:13" s="60" customFormat="1" ht="18" customHeight="1">
      <c r="A29" s="37"/>
      <c r="B29" s="57"/>
      <c r="C29" s="61" t="s">
        <v>29</v>
      </c>
      <c r="D29" s="34" t="s">
        <v>27</v>
      </c>
      <c r="E29" s="59">
        <v>0.02</v>
      </c>
      <c r="F29" s="41">
        <f>E29*F25</f>
        <v>4.4000000000000004</v>
      </c>
      <c r="G29" s="153"/>
      <c r="H29" s="153">
        <f>G29*F29</f>
        <v>0</v>
      </c>
      <c r="I29" s="153"/>
      <c r="J29" s="153"/>
      <c r="K29" s="153"/>
      <c r="L29" s="153"/>
      <c r="M29" s="154">
        <f>L29+J29+H29</f>
        <v>0</v>
      </c>
    </row>
    <row r="30" spans="1:13">
      <c r="A30" s="23"/>
      <c r="B30" s="23"/>
      <c r="C30" s="23"/>
      <c r="D30" s="23"/>
      <c r="E30" s="23"/>
      <c r="F30" s="23"/>
      <c r="G30" s="155"/>
      <c r="H30" s="155"/>
      <c r="I30" s="155"/>
      <c r="J30" s="155"/>
      <c r="K30" s="155"/>
      <c r="L30" s="155"/>
      <c r="M30" s="155"/>
    </row>
    <row r="31" spans="1:13" s="22" customFormat="1" ht="15">
      <c r="A31" s="13"/>
      <c r="B31" s="14"/>
      <c r="C31" s="15" t="s">
        <v>77</v>
      </c>
      <c r="D31" s="16"/>
      <c r="E31" s="14"/>
      <c r="F31" s="17"/>
      <c r="G31" s="158"/>
      <c r="H31" s="159"/>
      <c r="I31" s="160"/>
      <c r="J31" s="161"/>
      <c r="K31" s="161"/>
      <c r="L31" s="161"/>
      <c r="M31" s="159"/>
    </row>
    <row r="32" spans="1:13" s="65" customFormat="1" ht="33" customHeight="1">
      <c r="A32" s="62">
        <v>1</v>
      </c>
      <c r="B32" s="63"/>
      <c r="C32" s="64" t="s">
        <v>68</v>
      </c>
      <c r="D32" s="27" t="s">
        <v>18</v>
      </c>
      <c r="E32" s="27"/>
      <c r="F32" s="120">
        <f>0.48*26</f>
        <v>12.48</v>
      </c>
      <c r="G32" s="162"/>
      <c r="H32" s="162"/>
      <c r="I32" s="162"/>
      <c r="J32" s="162"/>
      <c r="K32" s="162"/>
      <c r="L32" s="162"/>
      <c r="M32" s="162"/>
    </row>
    <row r="33" spans="1:25" s="42" customFormat="1" ht="30" customHeight="1">
      <c r="A33" s="37"/>
      <c r="B33" s="66"/>
      <c r="C33" s="39" t="s">
        <v>21</v>
      </c>
      <c r="D33" s="34" t="s">
        <v>28</v>
      </c>
      <c r="E33" s="40">
        <v>1</v>
      </c>
      <c r="F33" s="40">
        <f>E33*F32</f>
        <v>12.48</v>
      </c>
      <c r="G33" s="153"/>
      <c r="H33" s="153"/>
      <c r="I33" s="153"/>
      <c r="J33" s="153">
        <f>I33*F33</f>
        <v>0</v>
      </c>
      <c r="K33" s="153"/>
      <c r="L33" s="153"/>
      <c r="M33" s="153">
        <f>L33+J33+H33</f>
        <v>0</v>
      </c>
    </row>
    <row r="34" spans="1:25" s="70" customFormat="1" ht="16.2">
      <c r="A34" s="37"/>
      <c r="B34" s="38"/>
      <c r="C34" s="39" t="s">
        <v>26</v>
      </c>
      <c r="D34" s="34" t="s">
        <v>27</v>
      </c>
      <c r="E34" s="67">
        <v>0.28299999999999997</v>
      </c>
      <c r="F34" s="68">
        <f>E34*F32</f>
        <v>3.5318399999999999</v>
      </c>
      <c r="G34" s="153"/>
      <c r="H34" s="153"/>
      <c r="I34" s="153"/>
      <c r="J34" s="153"/>
      <c r="K34" s="153"/>
      <c r="L34" s="153">
        <f>F34*K34</f>
        <v>0</v>
      </c>
      <c r="M34" s="153">
        <f>L34+J34+H34</f>
        <v>0</v>
      </c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</row>
    <row r="35" spans="1:25" s="70" customFormat="1" ht="17.399999999999999">
      <c r="A35" s="37"/>
      <c r="B35" s="38"/>
      <c r="C35" s="39" t="s">
        <v>67</v>
      </c>
      <c r="D35" s="34" t="s">
        <v>28</v>
      </c>
      <c r="E35" s="67">
        <v>1.02</v>
      </c>
      <c r="F35" s="68">
        <f>E35*F32</f>
        <v>12.729600000000001</v>
      </c>
      <c r="G35" s="153"/>
      <c r="H35" s="153">
        <f>F35*G35</f>
        <v>0</v>
      </c>
      <c r="I35" s="153"/>
      <c r="J35" s="153"/>
      <c r="K35" s="153"/>
      <c r="L35" s="153"/>
      <c r="M35" s="153">
        <f>L35+J35+H35</f>
        <v>0</v>
      </c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</row>
    <row r="36" spans="1:25" s="71" customFormat="1" ht="15" customHeight="1">
      <c r="A36" s="37"/>
      <c r="B36" s="38"/>
      <c r="C36" s="39" t="s">
        <v>29</v>
      </c>
      <c r="D36" s="34" t="s">
        <v>27</v>
      </c>
      <c r="E36" s="67">
        <v>0.62</v>
      </c>
      <c r="F36" s="68">
        <f>E36*F32</f>
        <v>7.7376000000000005</v>
      </c>
      <c r="G36" s="153"/>
      <c r="H36" s="153">
        <f>F36*G36</f>
        <v>0</v>
      </c>
      <c r="I36" s="153"/>
      <c r="J36" s="153"/>
      <c r="K36" s="153"/>
      <c r="L36" s="153"/>
      <c r="M36" s="153">
        <f>L36+J36+H36</f>
        <v>0</v>
      </c>
    </row>
    <row r="37" spans="1:25" s="71" customFormat="1" ht="15" customHeight="1">
      <c r="A37" s="72"/>
      <c r="B37" s="73"/>
      <c r="C37" s="74"/>
      <c r="D37" s="75"/>
      <c r="E37" s="76"/>
      <c r="F37" s="77"/>
      <c r="G37" s="163"/>
      <c r="H37" s="163"/>
      <c r="I37" s="163"/>
      <c r="J37" s="163"/>
      <c r="K37" s="163"/>
      <c r="L37" s="163"/>
      <c r="M37" s="153"/>
    </row>
    <row r="38" spans="1:25" s="71" customFormat="1" ht="44.25" customHeight="1">
      <c r="A38" s="44">
        <v>2</v>
      </c>
      <c r="B38" s="63"/>
      <c r="C38" s="119" t="s">
        <v>65</v>
      </c>
      <c r="D38" s="27" t="s">
        <v>18</v>
      </c>
      <c r="E38" s="27"/>
      <c r="F38" s="120">
        <f>4.3*26</f>
        <v>111.8</v>
      </c>
      <c r="G38" s="156"/>
      <c r="H38" s="156"/>
      <c r="I38" s="156"/>
      <c r="J38" s="156"/>
      <c r="K38" s="156"/>
      <c r="L38" s="156"/>
      <c r="M38" s="156"/>
    </row>
    <row r="39" spans="1:25" s="71" customFormat="1" ht="15" customHeight="1">
      <c r="A39" s="37"/>
      <c r="B39" s="66"/>
      <c r="C39" s="39" t="s">
        <v>21</v>
      </c>
      <c r="D39" s="34" t="s">
        <v>28</v>
      </c>
      <c r="E39" s="34">
        <v>1</v>
      </c>
      <c r="F39" s="40">
        <f>E39*F38</f>
        <v>111.8</v>
      </c>
      <c r="G39" s="153"/>
      <c r="H39" s="153"/>
      <c r="I39" s="153"/>
      <c r="J39" s="153">
        <f>I39*F39</f>
        <v>0</v>
      </c>
      <c r="K39" s="153"/>
      <c r="L39" s="153"/>
      <c r="M39" s="153">
        <f t="shared" ref="M39:M46" si="0">L39+J39+H39</f>
        <v>0</v>
      </c>
    </row>
    <row r="40" spans="1:25" s="71" customFormat="1" ht="15" customHeight="1">
      <c r="A40" s="37"/>
      <c r="B40" s="38"/>
      <c r="C40" s="39" t="s">
        <v>26</v>
      </c>
      <c r="D40" s="34" t="s">
        <v>27</v>
      </c>
      <c r="E40" s="67">
        <f>59/100</f>
        <v>0.59</v>
      </c>
      <c r="F40" s="68">
        <f>E40*F38</f>
        <v>65.961999999999989</v>
      </c>
      <c r="G40" s="153"/>
      <c r="H40" s="153"/>
      <c r="I40" s="153"/>
      <c r="J40" s="153"/>
      <c r="K40" s="153"/>
      <c r="L40" s="153">
        <f>F40*K40</f>
        <v>0</v>
      </c>
      <c r="M40" s="153">
        <f t="shared" si="0"/>
        <v>0</v>
      </c>
    </row>
    <row r="41" spans="1:25" s="65" customFormat="1" ht="17.399999999999999">
      <c r="A41" s="37"/>
      <c r="B41" s="38"/>
      <c r="C41" s="39" t="s">
        <v>30</v>
      </c>
      <c r="D41" s="34" t="s">
        <v>28</v>
      </c>
      <c r="E41" s="67">
        <v>1.0149999999999999</v>
      </c>
      <c r="F41" s="68">
        <f>E41*F38</f>
        <v>113.47699999999999</v>
      </c>
      <c r="G41" s="153"/>
      <c r="H41" s="153">
        <f t="shared" ref="H41:H46" si="1">F41*G41</f>
        <v>0</v>
      </c>
      <c r="I41" s="153"/>
      <c r="J41" s="153"/>
      <c r="K41" s="153"/>
      <c r="L41" s="153"/>
      <c r="M41" s="153">
        <f t="shared" si="0"/>
        <v>0</v>
      </c>
    </row>
    <row r="42" spans="1:25" s="70" customFormat="1" ht="16.2">
      <c r="A42" s="37"/>
      <c r="B42" s="38"/>
      <c r="C42" s="79" t="s">
        <v>35</v>
      </c>
      <c r="D42" s="34" t="s">
        <v>31</v>
      </c>
      <c r="E42" s="67"/>
      <c r="F42" s="68"/>
      <c r="G42" s="164"/>
      <c r="H42" s="153">
        <f t="shared" si="1"/>
        <v>0</v>
      </c>
      <c r="I42" s="153"/>
      <c r="J42" s="153"/>
      <c r="K42" s="153"/>
      <c r="L42" s="153"/>
      <c r="M42" s="153">
        <f t="shared" si="0"/>
        <v>0</v>
      </c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</row>
    <row r="43" spans="1:25" s="70" customFormat="1" ht="16.2">
      <c r="A43" s="37"/>
      <c r="B43" s="38"/>
      <c r="C43" s="79" t="s">
        <v>66</v>
      </c>
      <c r="D43" s="34" t="s">
        <v>31</v>
      </c>
      <c r="E43" s="67"/>
      <c r="F43" s="68">
        <f>34.2*26/1000*1.05</f>
        <v>0.93366000000000005</v>
      </c>
      <c r="G43" s="164"/>
      <c r="H43" s="153">
        <f t="shared" si="1"/>
        <v>0</v>
      </c>
      <c r="I43" s="153"/>
      <c r="J43" s="153"/>
      <c r="K43" s="153"/>
      <c r="L43" s="153"/>
      <c r="M43" s="153">
        <f t="shared" si="0"/>
        <v>0</v>
      </c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</row>
    <row r="44" spans="1:25" s="70" customFormat="1" ht="17.399999999999999">
      <c r="A44" s="37"/>
      <c r="B44" s="38"/>
      <c r="C44" s="39" t="s">
        <v>32</v>
      </c>
      <c r="D44" s="34" t="s">
        <v>33</v>
      </c>
      <c r="E44" s="34">
        <f>160/100</f>
        <v>1.6</v>
      </c>
      <c r="F44" s="40">
        <f>E44*F38</f>
        <v>178.88</v>
      </c>
      <c r="G44" s="153"/>
      <c r="H44" s="153">
        <f t="shared" si="1"/>
        <v>0</v>
      </c>
      <c r="I44" s="153"/>
      <c r="J44" s="153"/>
      <c r="K44" s="153"/>
      <c r="L44" s="153"/>
      <c r="M44" s="153">
        <f t="shared" si="0"/>
        <v>0</v>
      </c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</row>
    <row r="45" spans="1:25" s="22" customFormat="1" ht="17.399999999999999">
      <c r="A45" s="37"/>
      <c r="B45" s="37"/>
      <c r="C45" s="39" t="s">
        <v>34</v>
      </c>
      <c r="D45" s="34" t="s">
        <v>28</v>
      </c>
      <c r="E45" s="67">
        <f>1.83/100</f>
        <v>1.83E-2</v>
      </c>
      <c r="F45" s="68">
        <f>E45*F38</f>
        <v>2.0459399999999999</v>
      </c>
      <c r="G45" s="153"/>
      <c r="H45" s="153">
        <f t="shared" si="1"/>
        <v>0</v>
      </c>
      <c r="I45" s="153"/>
      <c r="J45" s="153"/>
      <c r="K45" s="153"/>
      <c r="L45" s="153"/>
      <c r="M45" s="153">
        <f t="shared" si="0"/>
        <v>0</v>
      </c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</row>
    <row r="46" spans="1:25" s="22" customFormat="1" ht="16.2">
      <c r="A46" s="37"/>
      <c r="B46" s="38"/>
      <c r="C46" s="39" t="s">
        <v>29</v>
      </c>
      <c r="D46" s="34" t="s">
        <v>27</v>
      </c>
      <c r="E46" s="67">
        <f>40/100</f>
        <v>0.4</v>
      </c>
      <c r="F46" s="68">
        <f>E46*F38</f>
        <v>44.72</v>
      </c>
      <c r="G46" s="153"/>
      <c r="H46" s="153">
        <f t="shared" si="1"/>
        <v>0</v>
      </c>
      <c r="I46" s="153"/>
      <c r="J46" s="153"/>
      <c r="K46" s="153"/>
      <c r="L46" s="153"/>
      <c r="M46" s="153">
        <f t="shared" si="0"/>
        <v>0</v>
      </c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</row>
    <row r="47" spans="1:25" s="22" customFormat="1" ht="16.2">
      <c r="A47" s="37"/>
      <c r="B47" s="38"/>
      <c r="C47" s="39"/>
      <c r="D47" s="34"/>
      <c r="E47" s="67"/>
      <c r="F47" s="68"/>
      <c r="G47" s="153"/>
      <c r="H47" s="153"/>
      <c r="I47" s="153"/>
      <c r="J47" s="153"/>
      <c r="K47" s="153"/>
      <c r="L47" s="153"/>
      <c r="M47" s="153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</row>
    <row r="48" spans="1:25" s="84" customFormat="1" ht="30">
      <c r="A48" s="80">
        <v>3</v>
      </c>
      <c r="B48" s="81"/>
      <c r="C48" s="82" t="s">
        <v>64</v>
      </c>
      <c r="D48" s="27" t="s">
        <v>18</v>
      </c>
      <c r="E48" s="83"/>
      <c r="F48" s="29">
        <v>54</v>
      </c>
      <c r="G48" s="156"/>
      <c r="H48" s="156"/>
      <c r="I48" s="156"/>
      <c r="J48" s="156"/>
      <c r="K48" s="156"/>
      <c r="L48" s="156"/>
      <c r="M48" s="156"/>
    </row>
    <row r="49" spans="1:25" s="71" customFormat="1" ht="15" customHeight="1">
      <c r="A49" s="37"/>
      <c r="B49" s="66"/>
      <c r="C49" s="39" t="s">
        <v>21</v>
      </c>
      <c r="D49" s="34" t="s">
        <v>28</v>
      </c>
      <c r="E49" s="34">
        <v>1</v>
      </c>
      <c r="F49" s="40">
        <f>E49*F48</f>
        <v>54</v>
      </c>
      <c r="G49" s="153"/>
      <c r="H49" s="153"/>
      <c r="I49" s="153"/>
      <c r="J49" s="153">
        <f>I49*F49</f>
        <v>0</v>
      </c>
      <c r="K49" s="153"/>
      <c r="L49" s="153"/>
      <c r="M49" s="153">
        <f t="shared" ref="M49:M56" si="2">L49+J49+H49</f>
        <v>0</v>
      </c>
    </row>
    <row r="50" spans="1:25" s="71" customFormat="1" ht="15" customHeight="1">
      <c r="A50" s="37"/>
      <c r="B50" s="38"/>
      <c r="C50" s="39" t="s">
        <v>26</v>
      </c>
      <c r="D50" s="34" t="s">
        <v>27</v>
      </c>
      <c r="E50" s="67">
        <v>0.96</v>
      </c>
      <c r="F50" s="68">
        <f>E50*F48</f>
        <v>51.839999999999996</v>
      </c>
      <c r="G50" s="153"/>
      <c r="H50" s="153"/>
      <c r="I50" s="153"/>
      <c r="J50" s="153"/>
      <c r="K50" s="153"/>
      <c r="L50" s="153">
        <f>F50*K50</f>
        <v>0</v>
      </c>
      <c r="M50" s="153">
        <f t="shared" si="2"/>
        <v>0</v>
      </c>
    </row>
    <row r="51" spans="1:25" s="65" customFormat="1" ht="17.399999999999999">
      <c r="A51" s="37"/>
      <c r="B51" s="38"/>
      <c r="C51" s="39" t="s">
        <v>30</v>
      </c>
      <c r="D51" s="34" t="s">
        <v>28</v>
      </c>
      <c r="E51" s="67">
        <v>1.0149999999999999</v>
      </c>
      <c r="F51" s="68">
        <f>E51*F48</f>
        <v>54.809999999999995</v>
      </c>
      <c r="G51" s="153"/>
      <c r="H51" s="153">
        <f t="shared" ref="H51:H56" si="3">F51*G51</f>
        <v>0</v>
      </c>
      <c r="I51" s="153"/>
      <c r="J51" s="153"/>
      <c r="K51" s="153"/>
      <c r="L51" s="153"/>
      <c r="M51" s="153">
        <f t="shared" si="2"/>
        <v>0</v>
      </c>
    </row>
    <row r="52" spans="1:25" s="70" customFormat="1" ht="16.2">
      <c r="A52" s="37"/>
      <c r="B52" s="38"/>
      <c r="C52" s="79" t="s">
        <v>35</v>
      </c>
      <c r="D52" s="34" t="s">
        <v>31</v>
      </c>
      <c r="E52" s="67"/>
      <c r="F52" s="68">
        <f>0.72*2*1.05</f>
        <v>1.512</v>
      </c>
      <c r="G52" s="164"/>
      <c r="H52" s="153">
        <f t="shared" si="3"/>
        <v>0</v>
      </c>
      <c r="I52" s="153"/>
      <c r="J52" s="153"/>
      <c r="K52" s="153"/>
      <c r="L52" s="153"/>
      <c r="M52" s="153">
        <f t="shared" si="2"/>
        <v>0</v>
      </c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</row>
    <row r="53" spans="1:25" s="70" customFormat="1" ht="16.2">
      <c r="A53" s="37"/>
      <c r="B53" s="38"/>
      <c r="C53" s="79" t="s">
        <v>66</v>
      </c>
      <c r="D53" s="34" t="s">
        <v>31</v>
      </c>
      <c r="E53" s="67"/>
      <c r="F53" s="68">
        <f>3.75*1.05</f>
        <v>3.9375</v>
      </c>
      <c r="G53" s="164"/>
      <c r="H53" s="153">
        <f t="shared" si="3"/>
        <v>0</v>
      </c>
      <c r="I53" s="153"/>
      <c r="J53" s="153"/>
      <c r="K53" s="153"/>
      <c r="L53" s="153"/>
      <c r="M53" s="153">
        <f t="shared" si="2"/>
        <v>0</v>
      </c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</row>
    <row r="54" spans="1:25" s="70" customFormat="1" ht="17.399999999999999">
      <c r="A54" s="37"/>
      <c r="B54" s="38"/>
      <c r="C54" s="39" t="s">
        <v>32</v>
      </c>
      <c r="D54" s="34" t="s">
        <v>33</v>
      </c>
      <c r="E54" s="34">
        <v>2.0499999999999998</v>
      </c>
      <c r="F54" s="40">
        <f>E54*F48</f>
        <v>110.69999999999999</v>
      </c>
      <c r="G54" s="153"/>
      <c r="H54" s="153">
        <f t="shared" si="3"/>
        <v>0</v>
      </c>
      <c r="I54" s="153"/>
      <c r="J54" s="153"/>
      <c r="K54" s="153"/>
      <c r="L54" s="153"/>
      <c r="M54" s="153">
        <f t="shared" si="2"/>
        <v>0</v>
      </c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</row>
    <row r="55" spans="1:25" s="22" customFormat="1" ht="17.399999999999999">
      <c r="A55" s="37"/>
      <c r="B55" s="37"/>
      <c r="C55" s="39" t="s">
        <v>34</v>
      </c>
      <c r="D55" s="34" t="s">
        <v>28</v>
      </c>
      <c r="E55" s="67">
        <v>3.0800000000000001E-2</v>
      </c>
      <c r="F55" s="68">
        <f>E55*F48</f>
        <v>1.6632</v>
      </c>
      <c r="G55" s="153"/>
      <c r="H55" s="153">
        <f t="shared" si="3"/>
        <v>0</v>
      </c>
      <c r="I55" s="153"/>
      <c r="J55" s="153"/>
      <c r="K55" s="153"/>
      <c r="L55" s="153"/>
      <c r="M55" s="153">
        <f t="shared" si="2"/>
        <v>0</v>
      </c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</row>
    <row r="56" spans="1:25" s="22" customFormat="1" ht="16.2">
      <c r="A56" s="37"/>
      <c r="B56" s="38"/>
      <c r="C56" s="39" t="s">
        <v>29</v>
      </c>
      <c r="D56" s="34" t="s">
        <v>27</v>
      </c>
      <c r="E56" s="67">
        <v>0.7</v>
      </c>
      <c r="F56" s="68">
        <f>E56*F48</f>
        <v>37.799999999999997</v>
      </c>
      <c r="G56" s="153"/>
      <c r="H56" s="153">
        <f t="shared" si="3"/>
        <v>0</v>
      </c>
      <c r="I56" s="153"/>
      <c r="J56" s="153"/>
      <c r="K56" s="153"/>
      <c r="L56" s="153"/>
      <c r="M56" s="153">
        <f t="shared" si="2"/>
        <v>0</v>
      </c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</row>
    <row r="57" spans="1:25" ht="30">
      <c r="A57" s="85">
        <v>4</v>
      </c>
      <c r="B57" s="44"/>
      <c r="C57" s="86" t="s">
        <v>63</v>
      </c>
      <c r="D57" s="44" t="s">
        <v>18</v>
      </c>
      <c r="E57" s="44"/>
      <c r="F57" s="94">
        <f>161+114</f>
        <v>275</v>
      </c>
      <c r="G57" s="162"/>
      <c r="H57" s="165"/>
      <c r="I57" s="166"/>
      <c r="J57" s="167"/>
      <c r="K57" s="167"/>
      <c r="L57" s="167"/>
      <c r="M57" s="168"/>
    </row>
    <row r="58" spans="1:25" s="88" customFormat="1" ht="17.399999999999999">
      <c r="A58" s="55"/>
      <c r="B58" s="37"/>
      <c r="C58" s="61" t="s">
        <v>36</v>
      </c>
      <c r="D58" s="72" t="s">
        <v>18</v>
      </c>
      <c r="E58" s="72">
        <v>1</v>
      </c>
      <c r="F58" s="78">
        <f>E58*F57</f>
        <v>275</v>
      </c>
      <c r="G58" s="153"/>
      <c r="H58" s="153"/>
      <c r="I58" s="153"/>
      <c r="J58" s="169">
        <f>I58*F58</f>
        <v>0</v>
      </c>
      <c r="K58" s="169"/>
      <c r="L58" s="169"/>
      <c r="M58" s="154">
        <f t="shared" ref="M58:M67" si="4">L58+J58+H58</f>
        <v>0</v>
      </c>
    </row>
    <row r="59" spans="1:25" s="88" customFormat="1" ht="15">
      <c r="A59" s="55"/>
      <c r="B59" s="37"/>
      <c r="C59" s="61" t="s">
        <v>37</v>
      </c>
      <c r="D59" s="89" t="s">
        <v>38</v>
      </c>
      <c r="E59" s="37">
        <f>(118*0.2+81*0.8)/100</f>
        <v>0.88400000000000001</v>
      </c>
      <c r="F59" s="41">
        <f>E59*F57</f>
        <v>243.1</v>
      </c>
      <c r="G59" s="153"/>
      <c r="H59" s="153"/>
      <c r="I59" s="170"/>
      <c r="J59" s="169"/>
      <c r="K59" s="169"/>
      <c r="L59" s="169">
        <f>K59*F59</f>
        <v>0</v>
      </c>
      <c r="M59" s="154">
        <f t="shared" si="4"/>
        <v>0</v>
      </c>
    </row>
    <row r="60" spans="1:25" s="22" customFormat="1" ht="17.399999999999999">
      <c r="A60" s="55"/>
      <c r="B60" s="37"/>
      <c r="C60" s="39" t="s">
        <v>30</v>
      </c>
      <c r="D60" s="37" t="s">
        <v>28</v>
      </c>
      <c r="E60" s="37">
        <v>1.0149999999999999</v>
      </c>
      <c r="F60" s="41">
        <f>F57*E60</f>
        <v>279.125</v>
      </c>
      <c r="G60" s="153"/>
      <c r="H60" s="154">
        <f>G60*F60</f>
        <v>0</v>
      </c>
      <c r="I60" s="153"/>
      <c r="J60" s="171"/>
      <c r="K60" s="169"/>
      <c r="L60" s="169">
        <f>K60*F60</f>
        <v>0</v>
      </c>
      <c r="M60" s="154">
        <f t="shared" si="4"/>
        <v>0</v>
      </c>
    </row>
    <row r="61" spans="1:25" s="70" customFormat="1" ht="16.2">
      <c r="A61" s="37"/>
      <c r="B61" s="38"/>
      <c r="C61" s="79" t="s">
        <v>35</v>
      </c>
      <c r="D61" s="34" t="s">
        <v>31</v>
      </c>
      <c r="E61" s="67"/>
      <c r="F61" s="68">
        <f>0.624*1.05</f>
        <v>0.6552</v>
      </c>
      <c r="G61" s="164"/>
      <c r="H61" s="153">
        <f t="shared" ref="H61" si="5">F61*G61</f>
        <v>0</v>
      </c>
      <c r="I61" s="153"/>
      <c r="J61" s="153"/>
      <c r="K61" s="153"/>
      <c r="L61" s="153"/>
      <c r="M61" s="153">
        <f t="shared" ref="M61" si="6">L61+J61+H61</f>
        <v>0</v>
      </c>
      <c r="N61" s="69"/>
      <c r="O61" s="69"/>
      <c r="P61" s="69"/>
      <c r="Q61" s="69"/>
      <c r="R61" s="69"/>
      <c r="S61" s="69"/>
      <c r="T61" s="69"/>
      <c r="U61" s="69"/>
      <c r="V61" s="69"/>
    </row>
    <row r="62" spans="1:25" s="70" customFormat="1" ht="16.2">
      <c r="A62" s="37"/>
      <c r="B62" s="38"/>
      <c r="C62" s="79" t="s">
        <v>66</v>
      </c>
      <c r="D62" s="34" t="s">
        <v>31</v>
      </c>
      <c r="E62" s="67"/>
      <c r="F62" s="68">
        <f>(15.156+2.25)*1.05</f>
        <v>18.276299999999999</v>
      </c>
      <c r="G62" s="164"/>
      <c r="H62" s="153">
        <f t="shared" ref="H62" si="7">F62*G62</f>
        <v>0</v>
      </c>
      <c r="I62" s="153"/>
      <c r="J62" s="153"/>
      <c r="K62" s="153"/>
      <c r="L62" s="153"/>
      <c r="M62" s="153">
        <f t="shared" si="4"/>
        <v>0</v>
      </c>
      <c r="N62" s="69"/>
      <c r="O62" s="69"/>
      <c r="P62" s="69"/>
      <c r="Q62" s="69"/>
      <c r="R62" s="69"/>
      <c r="S62" s="69"/>
      <c r="T62" s="69"/>
      <c r="U62" s="69"/>
      <c r="V62" s="69"/>
    </row>
    <row r="63" spans="1:25" s="22" customFormat="1" ht="17.399999999999999">
      <c r="A63" s="55"/>
      <c r="B63" s="37"/>
      <c r="C63" s="61" t="s">
        <v>39</v>
      </c>
      <c r="D63" s="89" t="s">
        <v>33</v>
      </c>
      <c r="E63" s="37">
        <v>0.8</v>
      </c>
      <c r="F63" s="41">
        <f>E63*F57</f>
        <v>220</v>
      </c>
      <c r="G63" s="153"/>
      <c r="H63" s="154">
        <f>G63*F63</f>
        <v>0</v>
      </c>
      <c r="I63" s="153"/>
      <c r="J63" s="171"/>
      <c r="K63" s="171"/>
      <c r="L63" s="171"/>
      <c r="M63" s="154">
        <f t="shared" si="4"/>
        <v>0</v>
      </c>
    </row>
    <row r="64" spans="1:25" s="22" customFormat="1" ht="17.399999999999999">
      <c r="A64" s="55"/>
      <c r="B64" s="37"/>
      <c r="C64" s="61" t="s">
        <v>43</v>
      </c>
      <c r="D64" s="37" t="s">
        <v>28</v>
      </c>
      <c r="E64" s="37">
        <v>0.02</v>
      </c>
      <c r="F64" s="41">
        <f>E64*F57</f>
        <v>5.5</v>
      </c>
      <c r="G64" s="153"/>
      <c r="H64" s="154">
        <f>G64*F64</f>
        <v>0</v>
      </c>
      <c r="I64" s="153"/>
      <c r="J64" s="171"/>
      <c r="K64" s="171"/>
      <c r="L64" s="171"/>
      <c r="M64" s="154">
        <f t="shared" si="4"/>
        <v>0</v>
      </c>
    </row>
    <row r="65" spans="1:22" s="22" customFormat="1" ht="15">
      <c r="A65" s="55"/>
      <c r="B65" s="37"/>
      <c r="C65" s="61" t="s">
        <v>40</v>
      </c>
      <c r="D65" s="37" t="s">
        <v>41</v>
      </c>
      <c r="E65" s="37">
        <v>2.5</v>
      </c>
      <c r="F65" s="41">
        <f>E65*F57</f>
        <v>687.5</v>
      </c>
      <c r="G65" s="153"/>
      <c r="H65" s="154">
        <f>G65*F65</f>
        <v>0</v>
      </c>
      <c r="I65" s="153"/>
      <c r="J65" s="171"/>
      <c r="K65" s="171"/>
      <c r="L65" s="171"/>
      <c r="M65" s="154">
        <f t="shared" si="4"/>
        <v>0</v>
      </c>
    </row>
    <row r="66" spans="1:22" s="22" customFormat="1" ht="15">
      <c r="A66" s="55"/>
      <c r="B66" s="90"/>
      <c r="C66" s="91" t="s">
        <v>42</v>
      </c>
      <c r="D66" s="89" t="s">
        <v>38</v>
      </c>
      <c r="E66" s="37">
        <f>(90*0.2+39*0.8)/100</f>
        <v>0.49200000000000005</v>
      </c>
      <c r="F66" s="92">
        <f>E66*F57</f>
        <v>135.30000000000001</v>
      </c>
      <c r="G66" s="153"/>
      <c r="H66" s="154">
        <f>G66*F66</f>
        <v>0</v>
      </c>
      <c r="I66" s="172"/>
      <c r="J66" s="171"/>
      <c r="K66" s="171"/>
      <c r="L66" s="171"/>
      <c r="M66" s="154">
        <f t="shared" si="4"/>
        <v>0</v>
      </c>
    </row>
    <row r="67" spans="1:22" s="22" customFormat="1" ht="15">
      <c r="A67" s="55"/>
      <c r="B67" s="93"/>
      <c r="C67" s="61"/>
      <c r="D67" s="89"/>
      <c r="E67" s="37"/>
      <c r="F67" s="41"/>
      <c r="G67" s="153"/>
      <c r="H67" s="154"/>
      <c r="I67" s="153"/>
      <c r="J67" s="154"/>
      <c r="K67" s="171"/>
      <c r="L67" s="154"/>
      <c r="M67" s="154">
        <f t="shared" si="4"/>
        <v>0</v>
      </c>
    </row>
    <row r="68" spans="1:22" ht="15">
      <c r="A68" s="85">
        <v>5</v>
      </c>
      <c r="B68" s="44"/>
      <c r="C68" s="86" t="s">
        <v>69</v>
      </c>
      <c r="D68" s="44" t="s">
        <v>41</v>
      </c>
      <c r="E68" s="44"/>
      <c r="F68" s="94">
        <f>42.18</f>
        <v>42.18</v>
      </c>
      <c r="G68" s="162"/>
      <c r="H68" s="165"/>
      <c r="I68" s="166"/>
      <c r="J68" s="167"/>
      <c r="K68" s="167"/>
      <c r="L68" s="167"/>
      <c r="M68" s="168"/>
    </row>
    <row r="69" spans="1:22" s="88" customFormat="1" ht="15">
      <c r="A69" s="55"/>
      <c r="B69" s="37"/>
      <c r="C69" s="61" t="s">
        <v>36</v>
      </c>
      <c r="D69" s="72" t="s">
        <v>41</v>
      </c>
      <c r="E69" s="72">
        <v>1</v>
      </c>
      <c r="F69" s="78">
        <f>E69*F68</f>
        <v>42.18</v>
      </c>
      <c r="G69" s="153"/>
      <c r="H69" s="153"/>
      <c r="I69" s="153"/>
      <c r="J69" s="169">
        <f>I69*F69</f>
        <v>0</v>
      </c>
      <c r="K69" s="169"/>
      <c r="L69" s="169"/>
      <c r="M69" s="154">
        <f t="shared" ref="M69:M70" si="8">L69+J69+H69</f>
        <v>0</v>
      </c>
    </row>
    <row r="70" spans="1:22" s="70" customFormat="1" ht="16.2">
      <c r="A70" s="37"/>
      <c r="B70" s="38"/>
      <c r="C70" s="79" t="s">
        <v>35</v>
      </c>
      <c r="D70" s="34" t="s">
        <v>41</v>
      </c>
      <c r="E70" s="67"/>
      <c r="F70" s="68">
        <v>42.18</v>
      </c>
      <c r="G70" s="164"/>
      <c r="H70" s="153">
        <f t="shared" ref="H70" si="9">F70*G70</f>
        <v>0</v>
      </c>
      <c r="I70" s="153"/>
      <c r="J70" s="153"/>
      <c r="K70" s="153"/>
      <c r="L70" s="153"/>
      <c r="M70" s="153">
        <f t="shared" si="8"/>
        <v>0</v>
      </c>
      <c r="N70" s="69"/>
      <c r="O70" s="69"/>
      <c r="P70" s="69"/>
      <c r="Q70" s="69"/>
      <c r="R70" s="69"/>
      <c r="S70" s="69"/>
      <c r="T70" s="69"/>
      <c r="U70" s="69"/>
      <c r="V70" s="69"/>
    </row>
    <row r="71" spans="1:22" s="22" customFormat="1" ht="15">
      <c r="A71" s="13"/>
      <c r="B71" s="14"/>
      <c r="C71" s="15" t="s">
        <v>44</v>
      </c>
      <c r="D71" s="16"/>
      <c r="E71" s="14"/>
      <c r="F71" s="17"/>
      <c r="G71" s="158"/>
      <c r="H71" s="159"/>
      <c r="I71" s="160"/>
      <c r="J71" s="161"/>
      <c r="K71" s="161"/>
      <c r="L71" s="161"/>
      <c r="M71" s="159"/>
    </row>
    <row r="72" spans="1:22" s="98" customFormat="1" ht="15">
      <c r="A72" s="95">
        <v>1</v>
      </c>
      <c r="B72" s="96"/>
      <c r="C72" s="44" t="s">
        <v>57</v>
      </c>
      <c r="D72" s="97" t="s">
        <v>31</v>
      </c>
      <c r="E72" s="95"/>
      <c r="F72" s="94">
        <f>SUM(F75:F81)/1000</f>
        <v>35.48207</v>
      </c>
      <c r="G72" s="173"/>
      <c r="H72" s="162"/>
      <c r="I72" s="173"/>
      <c r="J72" s="173"/>
      <c r="K72" s="173"/>
      <c r="L72" s="173"/>
      <c r="M72" s="168"/>
    </row>
    <row r="73" spans="1:22" s="98" customFormat="1" ht="15">
      <c r="A73" s="99"/>
      <c r="B73" s="100"/>
      <c r="C73" s="39" t="s">
        <v>45</v>
      </c>
      <c r="D73" s="101" t="s">
        <v>31</v>
      </c>
      <c r="E73" s="100">
        <v>1</v>
      </c>
      <c r="F73" s="87">
        <f>E73*F72</f>
        <v>35.48207</v>
      </c>
      <c r="G73" s="174"/>
      <c r="H73" s="153"/>
      <c r="I73" s="174"/>
      <c r="J73" s="174">
        <f>I73*F73</f>
        <v>0</v>
      </c>
      <c r="K73" s="174"/>
      <c r="L73" s="174"/>
      <c r="M73" s="154">
        <f>L73+J73+H73</f>
        <v>0</v>
      </c>
    </row>
    <row r="74" spans="1:22" s="103" customFormat="1" ht="15">
      <c r="A74" s="101"/>
      <c r="B74" s="55"/>
      <c r="C74" s="39" t="s">
        <v>46</v>
      </c>
      <c r="D74" s="101" t="s">
        <v>27</v>
      </c>
      <c r="E74" s="102">
        <v>1.33</v>
      </c>
      <c r="F74" s="87">
        <f>E74*F72</f>
        <v>47.191153100000001</v>
      </c>
      <c r="G74" s="175"/>
      <c r="H74" s="169"/>
      <c r="I74" s="169"/>
      <c r="J74" s="169"/>
      <c r="K74" s="169"/>
      <c r="L74" s="169">
        <f>K74*F74</f>
        <v>0</v>
      </c>
      <c r="M74" s="154">
        <f>L74+J74+H74</f>
        <v>0</v>
      </c>
      <c r="N74" s="98"/>
    </row>
    <row r="75" spans="1:22" s="106" customFormat="1" ht="15">
      <c r="A75" s="104"/>
      <c r="B75" s="105"/>
      <c r="C75" s="121" t="s">
        <v>70</v>
      </c>
      <c r="D75" s="101" t="s">
        <v>56</v>
      </c>
      <c r="E75" s="100"/>
      <c r="F75" s="87">
        <v>8170.72</v>
      </c>
      <c r="G75" s="174"/>
      <c r="H75" s="153">
        <f t="shared" ref="H75:H83" si="10">G75*F75</f>
        <v>0</v>
      </c>
      <c r="I75" s="174"/>
      <c r="J75" s="174"/>
      <c r="K75" s="174"/>
      <c r="L75" s="174"/>
      <c r="M75" s="154">
        <f t="shared" ref="M75:M83" si="11">L75+J75+H75</f>
        <v>0</v>
      </c>
      <c r="N75" s="98"/>
    </row>
    <row r="76" spans="1:22" s="106" customFormat="1" ht="15">
      <c r="A76" s="104"/>
      <c r="B76" s="105"/>
      <c r="C76" s="121" t="s">
        <v>71</v>
      </c>
      <c r="D76" s="101" t="s">
        <v>56</v>
      </c>
      <c r="E76" s="100"/>
      <c r="F76" s="87">
        <v>9284</v>
      </c>
      <c r="G76" s="174"/>
      <c r="H76" s="153">
        <f t="shared" si="10"/>
        <v>0</v>
      </c>
      <c r="I76" s="174"/>
      <c r="J76" s="174"/>
      <c r="K76" s="174"/>
      <c r="L76" s="174"/>
      <c r="M76" s="154">
        <f t="shared" si="11"/>
        <v>0</v>
      </c>
      <c r="N76" s="98"/>
    </row>
    <row r="77" spans="1:22" s="106" customFormat="1" ht="15">
      <c r="A77" s="104"/>
      <c r="B77" s="105"/>
      <c r="C77" s="121" t="s">
        <v>72</v>
      </c>
      <c r="D77" s="101" t="s">
        <v>56</v>
      </c>
      <c r="E77" s="100"/>
      <c r="F77" s="87">
        <v>3716.16</v>
      </c>
      <c r="G77" s="174"/>
      <c r="H77" s="153">
        <f t="shared" si="10"/>
        <v>0</v>
      </c>
      <c r="I77" s="174"/>
      <c r="J77" s="174"/>
      <c r="K77" s="174"/>
      <c r="L77" s="174"/>
      <c r="M77" s="154">
        <f t="shared" si="11"/>
        <v>0</v>
      </c>
      <c r="N77" s="98"/>
    </row>
    <row r="78" spans="1:22" s="106" customFormat="1" ht="15">
      <c r="A78" s="104"/>
      <c r="B78" s="105"/>
      <c r="C78" s="121" t="s">
        <v>73</v>
      </c>
      <c r="D78" s="101" t="s">
        <v>56</v>
      </c>
      <c r="E78" s="100"/>
      <c r="F78" s="87">
        <v>1107.45</v>
      </c>
      <c r="G78" s="174"/>
      <c r="H78" s="153">
        <f t="shared" si="10"/>
        <v>0</v>
      </c>
      <c r="I78" s="174"/>
      <c r="J78" s="174"/>
      <c r="K78" s="174"/>
      <c r="L78" s="174"/>
      <c r="M78" s="154">
        <f t="shared" si="11"/>
        <v>0</v>
      </c>
      <c r="N78" s="98"/>
    </row>
    <row r="79" spans="1:22" s="106" customFormat="1" ht="15">
      <c r="A79" s="104"/>
      <c r="B79" s="105"/>
      <c r="C79" s="121" t="s">
        <v>74</v>
      </c>
      <c r="D79" s="101" t="s">
        <v>56</v>
      </c>
      <c r="E79" s="100"/>
      <c r="F79" s="87">
        <v>1065.1199999999999</v>
      </c>
      <c r="G79" s="174"/>
      <c r="H79" s="153">
        <f t="shared" si="10"/>
        <v>0</v>
      </c>
      <c r="I79" s="174"/>
      <c r="J79" s="174"/>
      <c r="K79" s="174"/>
      <c r="L79" s="174"/>
      <c r="M79" s="154">
        <f t="shared" si="11"/>
        <v>0</v>
      </c>
      <c r="N79" s="98"/>
    </row>
    <row r="80" spans="1:22" s="106" customFormat="1" ht="15">
      <c r="A80" s="104"/>
      <c r="B80" s="105"/>
      <c r="C80" s="121" t="s">
        <v>75</v>
      </c>
      <c r="D80" s="101" t="s">
        <v>56</v>
      </c>
      <c r="E80" s="100"/>
      <c r="F80" s="87">
        <v>1469.52</v>
      </c>
      <c r="G80" s="174"/>
      <c r="H80" s="153">
        <f t="shared" si="10"/>
        <v>0</v>
      </c>
      <c r="I80" s="174"/>
      <c r="J80" s="174"/>
      <c r="K80" s="174"/>
      <c r="L80" s="174"/>
      <c r="M80" s="154">
        <f t="shared" si="11"/>
        <v>0</v>
      </c>
      <c r="N80" s="98"/>
    </row>
    <row r="81" spans="1:22" s="106" customFormat="1" ht="15">
      <c r="A81" s="104"/>
      <c r="B81" s="105"/>
      <c r="C81" s="121" t="s">
        <v>76</v>
      </c>
      <c r="D81" s="101" t="s">
        <v>56</v>
      </c>
      <c r="E81" s="100"/>
      <c r="F81" s="87">
        <v>10669.1</v>
      </c>
      <c r="G81" s="174"/>
      <c r="H81" s="153">
        <f t="shared" si="10"/>
        <v>0</v>
      </c>
      <c r="I81" s="174"/>
      <c r="J81" s="174"/>
      <c r="K81" s="174"/>
      <c r="L81" s="174"/>
      <c r="M81" s="154">
        <f t="shared" si="11"/>
        <v>0</v>
      </c>
      <c r="N81" s="98"/>
    </row>
    <row r="82" spans="1:22" s="88" customFormat="1" ht="15">
      <c r="A82" s="55"/>
      <c r="B82" s="37"/>
      <c r="C82" s="107" t="s">
        <v>47</v>
      </c>
      <c r="D82" s="37" t="s">
        <v>41</v>
      </c>
      <c r="E82" s="37">
        <v>2.4</v>
      </c>
      <c r="F82" s="41">
        <f>E82*F72</f>
        <v>85.156967999999992</v>
      </c>
      <c r="G82" s="153"/>
      <c r="H82" s="153">
        <f t="shared" si="10"/>
        <v>0</v>
      </c>
      <c r="I82" s="153"/>
      <c r="J82" s="169"/>
      <c r="K82" s="169"/>
      <c r="L82" s="169"/>
      <c r="M82" s="154">
        <f t="shared" si="11"/>
        <v>0</v>
      </c>
      <c r="N82" s="98"/>
    </row>
    <row r="83" spans="1:22" s="98" customFormat="1" ht="15">
      <c r="A83" s="99"/>
      <c r="B83" s="100"/>
      <c r="C83" s="39" t="s">
        <v>29</v>
      </c>
      <c r="D83" s="34" t="s">
        <v>27</v>
      </c>
      <c r="E83" s="100">
        <v>2.78</v>
      </c>
      <c r="F83" s="87">
        <f>E83*F72</f>
        <v>98.640154599999988</v>
      </c>
      <c r="G83" s="174"/>
      <c r="H83" s="153">
        <f t="shared" si="10"/>
        <v>0</v>
      </c>
      <c r="I83" s="174"/>
      <c r="J83" s="174"/>
      <c r="K83" s="174"/>
      <c r="L83" s="174"/>
      <c r="M83" s="154">
        <f t="shared" si="11"/>
        <v>0</v>
      </c>
    </row>
    <row r="84" spans="1:22" s="88" customFormat="1" ht="16.2">
      <c r="A84" s="37"/>
      <c r="B84" s="38"/>
      <c r="C84" s="79" t="s">
        <v>48</v>
      </c>
      <c r="D84" s="34" t="s">
        <v>49</v>
      </c>
      <c r="E84" s="67"/>
      <c r="F84" s="68">
        <v>10</v>
      </c>
      <c r="G84" s="164"/>
      <c r="H84" s="153"/>
      <c r="I84" s="153"/>
      <c r="J84" s="153"/>
      <c r="K84" s="169"/>
      <c r="L84" s="169">
        <f>K84*F84</f>
        <v>0</v>
      </c>
      <c r="M84" s="154">
        <f>L84+J84+H84</f>
        <v>0</v>
      </c>
      <c r="N84" s="108"/>
      <c r="O84" s="108"/>
      <c r="P84" s="108"/>
      <c r="Q84" s="108"/>
      <c r="R84" s="108"/>
      <c r="S84" s="108"/>
      <c r="T84" s="108"/>
      <c r="U84" s="108"/>
      <c r="V84" s="108"/>
    </row>
    <row r="85" spans="1:22">
      <c r="A85" s="23"/>
      <c r="B85" s="23"/>
      <c r="C85" s="23"/>
      <c r="D85" s="23"/>
      <c r="E85" s="23"/>
      <c r="F85" s="23"/>
      <c r="G85" s="155"/>
      <c r="H85" s="155"/>
      <c r="I85" s="155"/>
      <c r="J85" s="155"/>
      <c r="K85" s="155"/>
      <c r="L85" s="155"/>
      <c r="M85" s="155"/>
    </row>
    <row r="86" spans="1:22">
      <c r="A86" s="109"/>
      <c r="B86" s="109"/>
      <c r="C86" s="109" t="s">
        <v>50</v>
      </c>
      <c r="D86" s="109"/>
      <c r="E86" s="109"/>
      <c r="F86" s="109"/>
      <c r="G86" s="109"/>
      <c r="H86" s="110">
        <f>SUM(H10:H85)</f>
        <v>0</v>
      </c>
      <c r="I86" s="109"/>
      <c r="J86" s="110">
        <f>SUM(J10:J85)</f>
        <v>0</v>
      </c>
      <c r="K86" s="109"/>
      <c r="L86" s="110">
        <f>SUM(L10:L85)</f>
        <v>0</v>
      </c>
      <c r="M86" s="110">
        <f>SUM(M10:M85)</f>
        <v>0</v>
      </c>
    </row>
    <row r="87" spans="1:22">
      <c r="A87" s="23"/>
      <c r="B87" s="23"/>
      <c r="C87" s="23" t="s">
        <v>51</v>
      </c>
      <c r="D87" s="111">
        <v>0</v>
      </c>
      <c r="E87" s="112"/>
      <c r="F87" s="112"/>
      <c r="G87" s="112"/>
      <c r="H87" s="112"/>
      <c r="I87" s="112"/>
      <c r="J87" s="112"/>
      <c r="K87" s="112"/>
      <c r="L87" s="112"/>
      <c r="M87" s="112">
        <f>D87*H86</f>
        <v>0</v>
      </c>
    </row>
    <row r="88" spans="1:22">
      <c r="A88" s="23"/>
      <c r="B88" s="23"/>
      <c r="C88" s="23" t="s">
        <v>50</v>
      </c>
      <c r="D88" s="112"/>
      <c r="E88" s="112"/>
      <c r="F88" s="112"/>
      <c r="G88" s="112"/>
      <c r="H88" s="112"/>
      <c r="I88" s="112"/>
      <c r="J88" s="112"/>
      <c r="K88" s="112"/>
      <c r="L88" s="112"/>
      <c r="M88" s="113">
        <f>M87+M86</f>
        <v>0</v>
      </c>
    </row>
    <row r="89" spans="1:22">
      <c r="A89" s="23"/>
      <c r="B89" s="23"/>
      <c r="C89" s="23" t="s">
        <v>52</v>
      </c>
      <c r="D89" s="111">
        <v>0</v>
      </c>
      <c r="E89" s="112"/>
      <c r="F89" s="112"/>
      <c r="G89" s="112"/>
      <c r="H89" s="112"/>
      <c r="I89" s="112"/>
      <c r="J89" s="112"/>
      <c r="K89" s="112"/>
      <c r="L89" s="112"/>
      <c r="M89" s="112">
        <f>D89*M88</f>
        <v>0</v>
      </c>
    </row>
    <row r="90" spans="1:22">
      <c r="A90" s="23"/>
      <c r="B90" s="23"/>
      <c r="C90" s="23" t="s">
        <v>50</v>
      </c>
      <c r="D90" s="112"/>
      <c r="E90" s="112"/>
      <c r="F90" s="112"/>
      <c r="G90" s="112"/>
      <c r="H90" s="112"/>
      <c r="I90" s="112"/>
      <c r="J90" s="112"/>
      <c r="K90" s="112"/>
      <c r="L90" s="112"/>
      <c r="M90" s="113">
        <f>M89+M88</f>
        <v>0</v>
      </c>
    </row>
    <row r="91" spans="1:22">
      <c r="A91" s="23"/>
      <c r="B91" s="23"/>
      <c r="C91" s="23" t="s">
        <v>53</v>
      </c>
      <c r="D91" s="111">
        <v>0</v>
      </c>
      <c r="E91" s="112"/>
      <c r="F91" s="112"/>
      <c r="G91" s="112"/>
      <c r="H91" s="112"/>
      <c r="I91" s="112"/>
      <c r="J91" s="112"/>
      <c r="K91" s="112"/>
      <c r="L91" s="112"/>
      <c r="M91" s="112">
        <f>D91*M90</f>
        <v>0</v>
      </c>
    </row>
    <row r="92" spans="1:22">
      <c r="A92" s="23"/>
      <c r="B92" s="23"/>
      <c r="C92" s="23" t="s">
        <v>50</v>
      </c>
      <c r="D92" s="112"/>
      <c r="E92" s="112"/>
      <c r="F92" s="112"/>
      <c r="G92" s="112"/>
      <c r="H92" s="112"/>
      <c r="I92" s="112"/>
      <c r="J92" s="112"/>
      <c r="K92" s="112"/>
      <c r="L92" s="112"/>
      <c r="M92" s="113">
        <f>M91+M90</f>
        <v>0</v>
      </c>
    </row>
    <row r="93" spans="1:22">
      <c r="A93" s="23"/>
      <c r="B93" s="23"/>
      <c r="C93" s="23" t="s">
        <v>53</v>
      </c>
      <c r="D93" s="111">
        <v>0.05</v>
      </c>
      <c r="E93" s="112"/>
      <c r="F93" s="112"/>
      <c r="G93" s="112"/>
      <c r="H93" s="112"/>
      <c r="I93" s="112"/>
      <c r="J93" s="112"/>
      <c r="K93" s="112"/>
      <c r="L93" s="112"/>
      <c r="M93" s="112">
        <f>D93*M92</f>
        <v>0</v>
      </c>
    </row>
    <row r="94" spans="1:22">
      <c r="A94" s="23"/>
      <c r="B94" s="23"/>
      <c r="C94" s="23" t="s">
        <v>50</v>
      </c>
      <c r="D94" s="112"/>
      <c r="E94" s="112"/>
      <c r="F94" s="112"/>
      <c r="G94" s="112"/>
      <c r="H94" s="112"/>
      <c r="I94" s="112"/>
      <c r="J94" s="112"/>
      <c r="K94" s="112"/>
      <c r="L94" s="112"/>
      <c r="M94" s="113">
        <f>M93+M92</f>
        <v>0</v>
      </c>
    </row>
    <row r="95" spans="1:22">
      <c r="A95" s="23"/>
      <c r="B95" s="23"/>
      <c r="C95" s="23" t="s">
        <v>54</v>
      </c>
      <c r="D95" s="111">
        <v>0.18</v>
      </c>
      <c r="E95" s="112"/>
      <c r="F95" s="112"/>
      <c r="G95" s="112"/>
      <c r="H95" s="112"/>
      <c r="I95" s="112"/>
      <c r="J95" s="112"/>
      <c r="K95" s="112"/>
      <c r="L95" s="112"/>
      <c r="M95" s="112">
        <f>D95*M94</f>
        <v>0</v>
      </c>
    </row>
    <row r="96" spans="1:22" s="117" customFormat="1">
      <c r="A96" s="114"/>
      <c r="B96" s="114"/>
      <c r="C96" s="114" t="s">
        <v>55</v>
      </c>
      <c r="D96" s="115"/>
      <c r="E96" s="115"/>
      <c r="F96" s="115"/>
      <c r="G96" s="115"/>
      <c r="H96" s="115"/>
      <c r="I96" s="115"/>
      <c r="J96" s="115"/>
      <c r="K96" s="115"/>
      <c r="L96" s="115"/>
      <c r="M96" s="116">
        <f>M95+M94</f>
        <v>0</v>
      </c>
    </row>
    <row r="97" spans="13:13">
      <c r="M97" s="118"/>
    </row>
  </sheetData>
  <mergeCells count="18">
    <mergeCell ref="I1:K1"/>
    <mergeCell ref="L1:M1"/>
    <mergeCell ref="I2:K2"/>
    <mergeCell ref="L2:M2"/>
    <mergeCell ref="I3:K3"/>
    <mergeCell ref="L3:M3"/>
    <mergeCell ref="I4:K4"/>
    <mergeCell ref="L4:M4"/>
    <mergeCell ref="A1:H5"/>
    <mergeCell ref="I6:J6"/>
    <mergeCell ref="K6:L6"/>
    <mergeCell ref="M6:M7"/>
    <mergeCell ref="A6:A7"/>
    <mergeCell ref="B6:B7"/>
    <mergeCell ref="C6:C7"/>
    <mergeCell ref="D6:D7"/>
    <mergeCell ref="E6:F6"/>
    <mergeCell ref="G6:H6"/>
  </mergeCells>
  <pageMargins left="0.7" right="0.7" top="0.75" bottom="0.75" header="0.3" footer="0.3"/>
  <pageSetup paperSize="9" scale="65" orientation="landscape" horizontalDpi="4294967293" verticalDpi="4294967293" r:id="rId1"/>
  <rowBreaks count="1" manualBreakCount="1"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2018-08-31T09:12:03Z</cp:lastPrinted>
  <dcterms:created xsi:type="dcterms:W3CDTF">2018-07-13T13:38:39Z</dcterms:created>
  <dcterms:modified xsi:type="dcterms:W3CDTF">2019-04-23T07:00:46Z</dcterms:modified>
</cp:coreProperties>
</file>