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70" windowHeight="12135" tabRatio="598" firstSheet="1" activeTab="1"/>
  </bookViews>
  <sheets>
    <sheet name="gare kan." sheetId="1" state="hidden" r:id="rId1"/>
    <sheet name="ნაკრები ხარჯთ. " sheetId="2" r:id="rId2"/>
    <sheet name="ლოკალური ხარჯთ." sheetId="3" r:id="rId3"/>
  </sheets>
  <definedNames>
    <definedName name="_xlnm.Print_Area" localSheetId="2">'ლოკალური ხარჯთ.'!$A$1:$M$191</definedName>
  </definedNames>
  <calcPr fullCalcOnLoad="1"/>
</workbook>
</file>

<file path=xl/sharedStrings.xml><?xml version="1.0" encoding="utf-8"?>
<sst xmlns="http://schemas.openxmlformats.org/spreadsheetml/2006/main" count="915" uniqueCount="376">
  <si>
    <t>საბაზრო</t>
  </si>
  <si>
    <t xml:space="preserve">შრომის დანახარჯი </t>
  </si>
  <si>
    <t>მანქანები</t>
  </si>
  <si>
    <r>
      <t>მ</t>
    </r>
    <r>
      <rPr>
        <b/>
        <vertAlign val="superscript"/>
        <sz val="10"/>
        <rFont val="Sylfaen"/>
        <family val="1"/>
      </rPr>
      <t>2</t>
    </r>
  </si>
  <si>
    <t>კომპლ</t>
  </si>
  <si>
    <t>ცალი</t>
  </si>
  <si>
    <t xml:space="preserve">ლარი </t>
  </si>
  <si>
    <t>ლარი</t>
  </si>
  <si>
    <t>გრძ/მ</t>
  </si>
  <si>
    <t>lari</t>
  </si>
  <si>
    <t>#</t>
  </si>
  <si>
    <t>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</si>
  <si>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</si>
  <si>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</si>
  <si>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</si>
  <si>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</si>
  <si>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</si>
  <si>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</si>
  <si>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</si>
  <si>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</si>
  <si>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</si>
  <si>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</si>
  <si>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</si>
  <si>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</si>
  <si>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</si>
  <si>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</si>
  <si>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</si>
  <si>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</si>
  <si>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</si>
  <si>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</si>
  <si>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</si>
  <si>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12</t>
  </si>
  <si>
    <t>13</t>
  </si>
  <si>
    <t>14</t>
  </si>
  <si>
    <t xml:space="preserve">lokalur-resursuli jami </t>
  </si>
  <si>
    <t xml:space="preserve">SromiTi danaxarji 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</si>
  <si>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</si>
  <si>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</si>
  <si>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</si>
  <si>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</si>
  <si>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</si>
  <si>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</si>
  <si>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</si>
  <si>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</si>
  <si>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>__________________________________________________________________________________________________________</t>
  </si>
  <si>
    <t>kac/sT</t>
  </si>
  <si>
    <t>sxva masalebi</t>
  </si>
  <si>
    <t>k-1,15</t>
  </si>
  <si>
    <t>man/sT</t>
  </si>
  <si>
    <t>g\m</t>
  </si>
  <si>
    <t>kompl</t>
  </si>
  <si>
    <t>SromiTi danaxarji 0,66X1,15</t>
  </si>
  <si>
    <t>manqanebi 0,4X1,15</t>
  </si>
  <si>
    <t xml:space="preserve">manqanebi </t>
  </si>
  <si>
    <t>11</t>
  </si>
  <si>
    <t>15</t>
  </si>
  <si>
    <t>manqanebi 0,02X1,15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</si>
  <si>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</si>
  <si>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</si>
  <si>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</si>
  <si>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</si>
  <si>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</si>
  <si>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</si>
  <si>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</si>
  <si>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</si>
  <si>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</si>
  <si>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</si>
  <si>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</si>
  <si>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</si>
  <si>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</si>
  <si>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</si>
  <si>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</si>
  <si>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</si>
  <si>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</si>
  <si>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</si>
  <si>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</si>
  <si>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</si>
  <si>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</si>
  <si>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</si>
  <si>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</si>
  <si>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</si>
  <si>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</si>
  <si>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</si>
  <si>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</si>
  <si>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</si>
  <si>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</si>
  <si>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</si>
  <si>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</si>
  <si>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</si>
  <si>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</si>
  <si>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</si>
  <si>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</si>
  <si>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</si>
  <si>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</si>
  <si>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</si>
  <si>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</si>
  <si>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</si>
  <si>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</si>
  <si>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</si>
  <si>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</si>
  <si>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</si>
  <si>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</si>
  <si>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</si>
  <si>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</si>
  <si>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</si>
  <si>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</si>
  <si>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</si>
  <si>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</si>
  <si>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</si>
  <si>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</si>
  <si>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</si>
  <si>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</si>
  <si>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</si>
  <si>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</si>
  <si>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</si>
  <si>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</si>
  <si>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>mili minaboWkovani d-32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</si>
  <si>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</si>
  <si>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</si>
  <si>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</si>
  <si>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</si>
  <si>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</si>
  <si>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</si>
  <si>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</si>
  <si>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</si>
  <si>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</si>
  <si>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</si>
  <si>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</si>
  <si>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</si>
  <si>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</si>
  <si>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</si>
  <si>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</si>
  <si>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</si>
  <si>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</si>
  <si>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</si>
  <si>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</si>
  <si>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</si>
  <si>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</si>
  <si>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</si>
  <si>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</si>
  <si>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</si>
  <si>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>საფუძველი</t>
  </si>
  <si>
    <t>სამუშაოებისა და დანახარჯების დასახელება</t>
  </si>
  <si>
    <t xml:space="preserve">განზომილების ერთეული </t>
  </si>
  <si>
    <t xml:space="preserve">რაოდენობა </t>
  </si>
  <si>
    <t>განზომილების ერთეულზე</t>
  </si>
  <si>
    <t>საპროექტო მონაცემზე</t>
  </si>
  <si>
    <t>სხვა მასალები</t>
  </si>
  <si>
    <t xml:space="preserve">ჯამი: </t>
  </si>
  <si>
    <t>გეგმიური დაგროვება</t>
  </si>
  <si>
    <t xml:space="preserve">   დამტკიცებულია</t>
  </si>
  <si>
    <t>მშენებლობის  ღირებულების  ნაკრები  სახარჯთაღრიცხვო  ანგარიში</t>
  </si>
  <si>
    <t xml:space="preserve">(მშენებლობის დასახელება) </t>
  </si>
  <si>
    <t>ხარჯთაღიცხვის ნომერი</t>
  </si>
  <si>
    <t>ობიექტისს სამუშაოს და ხარჯების დასახელება</t>
  </si>
  <si>
    <t xml:space="preserve"> სახრჯთაღრიცხვო  ღირებულება</t>
  </si>
  <si>
    <t>სხვადასხვა ხარჯები</t>
  </si>
  <si>
    <t>საერთო სახარჯთაღრიცხვო  ღირებულება</t>
  </si>
  <si>
    <t>თავი  I</t>
  </si>
  <si>
    <t xml:space="preserve">ტერიტორიის მომზადება </t>
  </si>
  <si>
    <t>თავიII</t>
  </si>
  <si>
    <t xml:space="preserve">მშენებლობის ძირითადი ობიექტი </t>
  </si>
  <si>
    <t xml:space="preserve">ჯამი </t>
  </si>
  <si>
    <t>ჯამი</t>
  </si>
  <si>
    <t>სახარჯთაღრიცხვო ღირებულება</t>
  </si>
  <si>
    <t xml:space="preserve">სახარჯთაღრიცხვო ხელფასი      </t>
  </si>
  <si>
    <t xml:space="preserve">   ნორმატიული შრომატევადობა   </t>
  </si>
  <si>
    <t>კაც/სთ</t>
  </si>
  <si>
    <r>
      <t>მ</t>
    </r>
    <r>
      <rPr>
        <b/>
        <vertAlign val="superscript"/>
        <sz val="10"/>
        <rFont val="Sylfaen"/>
        <family val="1"/>
      </rPr>
      <t>3</t>
    </r>
  </si>
  <si>
    <t>შრომითი დანახარჯი</t>
  </si>
  <si>
    <t>მან/სთ</t>
  </si>
  <si>
    <r>
      <t>მ</t>
    </r>
    <r>
      <rPr>
        <vertAlign val="superscript"/>
        <sz val="10"/>
        <rFont val="Sylfaen"/>
        <family val="1"/>
      </rPr>
      <t>3</t>
    </r>
  </si>
  <si>
    <t>სრფ</t>
  </si>
  <si>
    <t xml:space="preserve">მანქანები </t>
  </si>
  <si>
    <r>
      <t>მ</t>
    </r>
    <r>
      <rPr>
        <vertAlign val="superscript"/>
        <sz val="10"/>
        <rFont val="Sylfaen"/>
        <family val="1"/>
      </rPr>
      <t>2</t>
    </r>
  </si>
  <si>
    <t>კგ</t>
  </si>
  <si>
    <t>ტ</t>
  </si>
  <si>
    <t>სხვა  მასალები</t>
  </si>
  <si>
    <t>26</t>
  </si>
  <si>
    <t>მასალის ღირებულება</t>
  </si>
  <si>
    <t>ხელფასი</t>
  </si>
  <si>
    <t>მანქანა-დანადგარები</t>
  </si>
  <si>
    <t>ერთეული</t>
  </si>
  <si>
    <t>ს. ნ. და წ. IV-2-82 ტ-1 ცხ. 1-80-3</t>
  </si>
  <si>
    <t xml:space="preserve"> ჯამი</t>
  </si>
  <si>
    <t xml:space="preserve">კგ </t>
  </si>
  <si>
    <t>სამშენებლო,  სამუშაოები</t>
  </si>
  <si>
    <t xml:space="preserve"> სამონტაჟო   სამუშაოები</t>
  </si>
  <si>
    <t xml:space="preserve">დანადგარი, მოწყობილობები </t>
  </si>
  <si>
    <t>ს.ნ და წ. IV-2-82ტ-3 ცხ. 16.22</t>
  </si>
  <si>
    <r>
      <t xml:space="preserve">ს.ნ.და წ.  23-23 </t>
    </r>
  </si>
  <si>
    <t>ს.ნ და წ. IV-2-84 11-3-3</t>
  </si>
  <si>
    <t>ბენზინი</t>
  </si>
  <si>
    <t>ბიტუმის მასტიკა</t>
  </si>
  <si>
    <t>23-15-1, მისად</t>
  </si>
  <si>
    <t xml:space="preserve"> __ ___________ 2020 წელი </t>
  </si>
  <si>
    <t>სრფ 2019 III 14,2-5</t>
  </si>
  <si>
    <t>14,-10</t>
  </si>
  <si>
    <t>მისად</t>
  </si>
  <si>
    <t>24</t>
  </si>
  <si>
    <t xml:space="preserve">შედგენილია:  2020 წლის II  კვარტლის დონეზე </t>
  </si>
  <si>
    <t>5,-64</t>
  </si>
  <si>
    <t>5,-17</t>
  </si>
  <si>
    <t>4,1-517</t>
  </si>
  <si>
    <t>4,1-105</t>
  </si>
  <si>
    <t>4,1-142</t>
  </si>
  <si>
    <t xml:space="preserve">ზედნადები ხარჯები  </t>
  </si>
  <si>
    <t>სულ ხარჯთაღრიცხვით</t>
  </si>
  <si>
    <t>დ.ღ.გ  18 %</t>
  </si>
  <si>
    <r>
      <t>ლოკ. ხარჯ.</t>
    </r>
    <r>
      <rPr>
        <sz val="10"/>
        <rFont val="LitNusx"/>
        <family val="2"/>
      </rPr>
      <t>#1</t>
    </r>
  </si>
  <si>
    <r>
      <t xml:space="preserve"> მ</t>
    </r>
    <r>
      <rPr>
        <b/>
        <vertAlign val="superscript"/>
        <sz val="10"/>
        <rFont val="Sylfaen"/>
        <family val="1"/>
      </rPr>
      <t>3</t>
    </r>
  </si>
  <si>
    <r>
      <t>ექსკავატორი ჩამჩის ტევადობა 0,5მ</t>
    </r>
    <r>
      <rPr>
        <vertAlign val="superscript"/>
        <sz val="10"/>
        <rFont val="Sylfaen"/>
        <family val="1"/>
      </rPr>
      <t>3</t>
    </r>
  </si>
  <si>
    <t xml:space="preserve">მან/სთ </t>
  </si>
  <si>
    <t xml:space="preserve">სხვა მანქანები </t>
  </si>
  <si>
    <t>III კატეგორიის გრუნტის გათხრა ხელით</t>
  </si>
  <si>
    <t>V-VI  კატეგორიის გრუნტის დამუშავება სანგრევი ჩაქუჩით</t>
  </si>
  <si>
    <t>ს,ნ,და წ IV-2-84 27-7-2</t>
  </si>
  <si>
    <t>ავტოგრეიდერი საშ. ტიპის 79 კვტ. (108ცხ.ძ.)</t>
  </si>
  <si>
    <t>საგზაო სატკეპნი 18ტ</t>
  </si>
  <si>
    <t>სარწყავი მანქანა 6000 ლ</t>
  </si>
  <si>
    <t>წყალი</t>
  </si>
  <si>
    <t>13-118</t>
  </si>
  <si>
    <t>13-220</t>
  </si>
  <si>
    <t>13-200</t>
  </si>
  <si>
    <t>13-229</t>
  </si>
  <si>
    <t>შრომითი დანახარჯი  ( 592+706)/2/100</t>
  </si>
  <si>
    <t>ს. ნ. და წ. IV-2-82 ტ-1 ცხ. 1-84-3-4</t>
  </si>
  <si>
    <t>სანგრევი ჩაქუჩი (410+520)/2/100</t>
  </si>
  <si>
    <t>13-332</t>
  </si>
  <si>
    <t xml:space="preserve">ურდულის დამცავი ჭის  ძირი დ-1მ </t>
  </si>
  <si>
    <t>ურდულის დამცავი ჭის რგოლები 1000მმX1000მმ</t>
  </si>
  <si>
    <t>სნ და წ. IV-2-84 15-164-8</t>
  </si>
  <si>
    <t>4,2-34</t>
  </si>
  <si>
    <t xml:space="preserve">ანტიკოროზიული საღებავი </t>
  </si>
  <si>
    <t>4,2-164</t>
  </si>
  <si>
    <t>ოლიფა</t>
  </si>
  <si>
    <t>ლითონი  ელემენტების  დამუშავება  და შეღებვა ანტიკოროზიული საღებავით</t>
  </si>
  <si>
    <t xml:space="preserve">ტრანსპორტის ხარჯი მასალებიდან ზიდვის მანძილის მიხედვით   </t>
  </si>
  <si>
    <t>შრომის დანახარჯი  25,2/3</t>
  </si>
  <si>
    <t>ს.ნ.და წ. 6-11-10</t>
  </si>
  <si>
    <t xml:space="preserve">ბეტონი B-30  </t>
  </si>
  <si>
    <t>ყალიბის ფარი 25 მმ</t>
  </si>
  <si>
    <t>ფიცარი ჩამოგანილი  III ხ. 40-60მმ</t>
  </si>
  <si>
    <t>ფიცარი ჩამოგანილი  III ხ. 40მმ და მეტი</t>
  </si>
  <si>
    <t>სამშენებლო ქანჩი</t>
  </si>
  <si>
    <t>ელექტროდი</t>
  </si>
  <si>
    <t>1,10-29</t>
  </si>
  <si>
    <t>1,10-14</t>
  </si>
  <si>
    <t>1,1-14</t>
  </si>
  <si>
    <t>ს.ნ.და წ. 6-1-1</t>
  </si>
  <si>
    <t>ბეტონ  В10</t>
  </si>
  <si>
    <r>
      <t>ლოკალურ-რესურსული ხარჯთაღრიცხვა</t>
    </r>
    <r>
      <rPr>
        <b/>
        <sz val="14"/>
        <rFont val="AcadNusx"/>
        <family val="0"/>
      </rPr>
      <t xml:space="preserve"> #</t>
    </r>
    <r>
      <rPr>
        <b/>
        <sz val="14"/>
        <rFont val="Sylfaen"/>
        <family val="1"/>
      </rPr>
      <t>1</t>
    </r>
  </si>
  <si>
    <t xml:space="preserve">ს.ნ და წ IV-2-82წ ტ-1 1-22-15: </t>
  </si>
  <si>
    <t xml:space="preserve">ს. ნ. და წ. IV-2-82 ტ-3 ცხ. 22-23-1 </t>
  </si>
  <si>
    <t>21</t>
  </si>
  <si>
    <t xml:space="preserve">ექსკავატორი </t>
  </si>
  <si>
    <t>III კატეგორიის გრუნტის გათხრა ექსკავატორით ჩამჩის ტევადობა 0,5მ3  დატვირთვა ავტოთვითმცლელზე</t>
  </si>
  <si>
    <t>ზედმეტი გრუნტის   გატანა 10 კმ მანძილზე</t>
  </si>
  <si>
    <t>ტრანსპორტირება 10კმ</t>
  </si>
  <si>
    <t>ს. ნ. და წ. IV-2-82 ტ-1 ცხ. 42-18-1</t>
  </si>
  <si>
    <t xml:space="preserve">შრომითი დანახარჯი  </t>
  </si>
  <si>
    <t>მ</t>
  </si>
  <si>
    <t>საინვენტარო დაფები</t>
  </si>
  <si>
    <t>ქვიშა</t>
  </si>
  <si>
    <t>ქვიშახრეშოვანი ნარევი</t>
  </si>
  <si>
    <t>4,1-239</t>
  </si>
  <si>
    <t xml:space="preserve"> მილსადენების ჰიდრავლიკური გამოცდა ჟონვაზე (მილების და ჭების)</t>
  </si>
  <si>
    <t xml:space="preserve">ქვაბულში დარჩენილი არეს შევსება ქვიშახრეშოვანი ნარევით </t>
  </si>
  <si>
    <t>5-1</t>
  </si>
  <si>
    <t xml:space="preserve">დაგროვებითი საპენსიო გადასახადი  ხელფასიდან </t>
  </si>
  <si>
    <t xml:space="preserve">შრომითი დანახარჯი </t>
  </si>
  <si>
    <t>ტრანსპორტირება</t>
  </si>
  <si>
    <t xml:space="preserve"> არმატურა</t>
  </si>
  <si>
    <t>ტნ</t>
  </si>
  <si>
    <t xml:space="preserve">ს.ნ და წ IV-2-82წ ტ-1 1-88-2: </t>
  </si>
  <si>
    <t xml:space="preserve"> წყლის ამოტუმბვა ელ. ტუმბოთი და შემდეგ გაშვება სანიაღვრე  სისტემაში </t>
  </si>
  <si>
    <r>
      <t>ელ.ტუმბო  120 მ</t>
    </r>
    <r>
      <rPr>
        <vertAlign val="superscript"/>
        <sz val="10"/>
        <rFont val="Sylfaen"/>
        <family val="1"/>
      </rPr>
      <t>3</t>
    </r>
    <r>
      <rPr>
        <sz val="10"/>
        <rFont val="Sylfaen"/>
        <family val="1"/>
      </rPr>
      <t>/სთ</t>
    </r>
  </si>
  <si>
    <t>13-322</t>
  </si>
  <si>
    <t>ფასონური ნაწილები</t>
  </si>
  <si>
    <t>საგზაო სატკეპნი 5ტ (ვიბრატორი)</t>
  </si>
  <si>
    <r>
      <t xml:space="preserve">  </t>
    </r>
    <r>
      <rPr>
        <b/>
        <sz val="12"/>
        <rFont val="Sylfaen"/>
        <family val="1"/>
      </rPr>
      <t>B-</t>
    </r>
    <r>
      <rPr>
        <b/>
        <sz val="10"/>
        <rFont val="Sylfaen"/>
        <family val="1"/>
      </rPr>
      <t xml:space="preserve">10 კლასის ბეტონის ხსნარით ჭების  საფუძვლის მოწყობა  </t>
    </r>
  </si>
  <si>
    <t xml:space="preserve"> ჭის რგოლების მოწყობა 1000მმX1000მმ </t>
  </si>
  <si>
    <t xml:space="preserve"> B-30 კლასის ბეტონით  რ/ბეტონის გადახურვის ფილის  მოწყობა </t>
  </si>
  <si>
    <t xml:space="preserve"> ჭის  ძირი KCD 10-10</t>
  </si>
  <si>
    <t xml:space="preserve">ჭების  ჰიდროიზოლაცია ცხელი  ბიტუმით, ორი ფენა სისქე 4-5 მმ. დაგრუნტვა ბენზინში გახსნილი ბიტუმით  </t>
  </si>
  <si>
    <r>
      <t xml:space="preserve">  </t>
    </r>
    <r>
      <rPr>
        <b/>
        <sz val="12"/>
        <rFont val="Sylfaen"/>
        <family val="1"/>
      </rPr>
      <t>B-</t>
    </r>
    <r>
      <rPr>
        <b/>
        <sz val="10"/>
        <rFont val="Sylfaen"/>
        <family val="1"/>
      </rPr>
      <t xml:space="preserve">10 კლასის ბეტონის ხსნარით გადახურვის ფილასა და კედლებს შორის არეს შევსება </t>
    </r>
  </si>
  <si>
    <t>23</t>
  </si>
  <si>
    <t>27</t>
  </si>
  <si>
    <t>28</t>
  </si>
  <si>
    <t>30</t>
  </si>
  <si>
    <t>32</t>
  </si>
  <si>
    <t>33</t>
  </si>
  <si>
    <t>მილსადენების შეფუღვა ქვიშით, მილის ძირში 10 სმ სისქის მილის ზემოთ 20 სმ სისქის.  3114 გ/მ</t>
  </si>
  <si>
    <t xml:space="preserve">ქვაბულის დამუშავება  ექსკავატორით  ჩამჩის ტევადობა 0,5მ3, დატვირთვა ავტოთვითმცლელზე  </t>
  </si>
  <si>
    <t>29</t>
  </si>
  <si>
    <t>31</t>
  </si>
  <si>
    <r>
      <t xml:space="preserve">ქ. ბათუმში, ბარბიუსის ქ. </t>
    </r>
    <r>
      <rPr>
        <b/>
        <sz val="12"/>
        <rFont val="AcadNusx"/>
        <family val="0"/>
      </rPr>
      <t>#</t>
    </r>
    <r>
      <rPr>
        <b/>
        <sz val="12"/>
        <rFont val="Sylfaen"/>
        <family val="1"/>
      </rPr>
      <t xml:space="preserve">6–ში  მშენებარე მრავალფუნქციური სასტუმრო კომპლექსისათვის გარე წყალარინების სისტემის მოწყობა      </t>
    </r>
  </si>
  <si>
    <r>
      <t xml:space="preserve">ქ. ბათუმში, ბარბიუსის ქ. </t>
    </r>
    <r>
      <rPr>
        <b/>
        <sz val="12"/>
        <rFont val="AcadNusx"/>
        <family val="0"/>
      </rPr>
      <t>#</t>
    </r>
    <r>
      <rPr>
        <b/>
        <sz val="12"/>
        <rFont val="Sylfaen"/>
        <family val="1"/>
      </rPr>
      <t xml:space="preserve">6–ში  მშენებარე მრავალფუნქციური სასტუმრო კომპლექსისათვის გარე წყალარინების სისტემის მოწყობა        </t>
    </r>
  </si>
  <si>
    <t>წყალარინების სისტემების მოწყობა</t>
  </si>
  <si>
    <t xml:space="preserve">რეზერვი გაუთვალისწინებელ სამუშაოებზე 3 % </t>
  </si>
  <si>
    <t>ტროტუარის დეკორატიული ფილებისა და ბორდიურების დემონტაჟი</t>
  </si>
  <si>
    <r>
      <t xml:space="preserve"> მ</t>
    </r>
    <r>
      <rPr>
        <b/>
        <vertAlign val="superscript"/>
        <sz val="10"/>
        <rFont val="Sylfaen"/>
        <family val="1"/>
      </rPr>
      <t>2</t>
    </r>
  </si>
  <si>
    <r>
      <t xml:space="preserve"> მ</t>
    </r>
    <r>
      <rPr>
        <vertAlign val="superscript"/>
        <sz val="10"/>
        <rFont val="Sylfaen"/>
        <family val="1"/>
      </rPr>
      <t>2</t>
    </r>
  </si>
  <si>
    <t>ს. ნ და წ. IV-2-82 46-30-1 მისად</t>
  </si>
  <si>
    <t>ასფალტის საფარის გაჭრა - დამტვრევა</t>
  </si>
  <si>
    <t xml:space="preserve">მანქანები,  ფრეზი    </t>
  </si>
  <si>
    <t xml:space="preserve">ტრანშეის კედლების გამაგრება საინვენტარო ფარებით დაშლა ამოღება შემდგომში გამოყენებით (4.13კბმ) </t>
  </si>
  <si>
    <t>სნ.და წ. IV-2-82ტ-3 ცხ. 22-8-8</t>
  </si>
  <si>
    <t xml:space="preserve"> d-300  SN-10  პლოპროპილენის  საკანალიზაციო მილების მონტაჟი</t>
  </si>
  <si>
    <t>2,6-120</t>
  </si>
  <si>
    <t xml:space="preserve"> d-300  SN-10 პოლიპროპილენის საკანალიზაციო მილები</t>
  </si>
  <si>
    <t>4.1-237</t>
  </si>
  <si>
    <t>ტრანშეის შევსება ქვიშახრეშოვანი ნარევით, მოსწორება, დატკეპვნა ვიბრო აგრეგატით</t>
  </si>
  <si>
    <t>რ/ბ ჭები  17 კომპლ</t>
  </si>
  <si>
    <t>4.1-333</t>
  </si>
  <si>
    <t>4,1-338</t>
  </si>
  <si>
    <t xml:space="preserve"> არმატურა d-25 А III     18,48X17</t>
  </si>
  <si>
    <t xml:space="preserve"> არმატურა d-16 А III     28,03X17</t>
  </si>
  <si>
    <t>7სმ სისქის ასფალტის  საფარის აღდგენა</t>
  </si>
  <si>
    <t xml:space="preserve">ქვიშა-ხრეშოვანი ნარევი </t>
  </si>
  <si>
    <t>ს,ნ,და წ IV-2-84 27-7-4</t>
  </si>
  <si>
    <t xml:space="preserve">შემასწორებელი ფენის მოწყობა ფრაქციული ღორღით (0-40)მმ სისქე 8სმ </t>
  </si>
  <si>
    <t>13-142</t>
  </si>
  <si>
    <t>ბულდოზერი   79 კვტ. (108 ცხ.ძ.)</t>
  </si>
  <si>
    <t>13-218</t>
  </si>
  <si>
    <t>საგზაო სატკეპნი 5ტ</t>
  </si>
  <si>
    <t>13-219</t>
  </si>
  <si>
    <t>იგივე  10ტ</t>
  </si>
  <si>
    <t>4,1-246</t>
  </si>
  <si>
    <t xml:space="preserve">ფრაქციული ღორღი (0,4)მმ </t>
  </si>
  <si>
    <t xml:space="preserve">ს.ნ და წ.  IV-2-82 ტ-4 ცხ.27-32 </t>
  </si>
  <si>
    <t xml:space="preserve">ასფალტის საფარის ქვეშ თხევადი ბიტუმის მოსხმა  </t>
  </si>
  <si>
    <t>13-199</t>
  </si>
  <si>
    <t xml:space="preserve">აუტოგუდრონატორი -7000ლ </t>
  </si>
  <si>
    <t xml:space="preserve">თხევადი ბიტუმი </t>
  </si>
  <si>
    <t>ს.ნ და წ.  IV-2-82 ტ-4 ცხ.27-39-1(2)</t>
  </si>
  <si>
    <t xml:space="preserve">ასფალტის საფარი ქვედა ფენის დაგება  მსხვილმარცვლოვანი ფოროვანი, ასფალტო ბეტონის ცხელი ნარევი   სისქე  4 სმ  </t>
  </si>
  <si>
    <t>შრომითი დანახარჯი 1,15( 37,5+2*0,07)/1000</t>
  </si>
  <si>
    <t>13-232</t>
  </si>
  <si>
    <t>ასფალტობეტონის დამგები 1,15*0,00302</t>
  </si>
  <si>
    <t>სატკეპნი საგზაო თვითმავალი, გლუვი -5 ტ 1,15*0,0037</t>
  </si>
  <si>
    <t>იგივე -10 ტ</t>
  </si>
  <si>
    <t>სხვა მანქანები</t>
  </si>
  <si>
    <t>4,1-496</t>
  </si>
  <si>
    <t xml:space="preserve">ასფალტი </t>
  </si>
  <si>
    <t xml:space="preserve">სხვა მასალები </t>
  </si>
  <si>
    <t>ასფალტის საფარის ქვეშ თხევადი ბიტუმის მოსხმა   (მეორე ფენა)</t>
  </si>
  <si>
    <t xml:space="preserve">ასფალტის საფარი ზედა ფენის დაგება  წვრილმარცვლოვანი მკვრივი, ასფალტო ბეტონის ცხელი ნარევი   სისქე  3 სმ  </t>
  </si>
  <si>
    <t>4,1-499</t>
  </si>
  <si>
    <t>ასფალტი (103+2X12,8)/1000</t>
  </si>
  <si>
    <t>რ/ბეტონის   ბორდიურების მოწყობა 30X15 მმ</t>
  </si>
  <si>
    <t xml:space="preserve">გ/მ </t>
  </si>
  <si>
    <t>თ. 4,1- პ. 91</t>
  </si>
  <si>
    <t>რ/ბეტონის  ბორდიური 30X50 სმ</t>
  </si>
  <si>
    <t>4,1-330</t>
  </si>
  <si>
    <t>ბეტონი  მ 200</t>
  </si>
  <si>
    <t>თ. 4,1 პ.368</t>
  </si>
  <si>
    <t xml:space="preserve">ცემენტის დუღაბი  </t>
  </si>
  <si>
    <t>ს.ნ და წ.  IV-2-82 ტ-4 ცხ.27-44-2</t>
  </si>
  <si>
    <t xml:space="preserve">  ბეტონის დეკორატიული ფილების აღდგენა ტროტუარზე</t>
  </si>
  <si>
    <t>4,1-83</t>
  </si>
  <si>
    <t xml:space="preserve">  ბეტონის დეკორატიული ფილები </t>
  </si>
  <si>
    <t>4.1-240</t>
  </si>
  <si>
    <t xml:space="preserve">ქვიშა </t>
  </si>
  <si>
    <t>საფუძვლის მოწყობა  ქვიშა-ხრეშოვანი ნარევით სისქე 10სმ 343X0,1 (ასფალტის საფარის აღსადგენად)</t>
  </si>
  <si>
    <t xml:space="preserve">დ-730 მმ-იანი თუჯის მრგვალი  ხუფი (ევრო სტანდარტის) </t>
  </si>
  <si>
    <t>დ-730 მმ-იანი თუჯის მრგვალი  ხუფი (ევრო სტანდარტის)</t>
  </si>
  <si>
    <t>LTD "Batumi Riviera"</t>
  </si>
  <si>
    <t xml:space="preserve">   Client  :   _________________________________________________________________________________________</t>
  </si>
  <si>
    <t xml:space="preserve">                        total estimated cost                </t>
  </si>
  <si>
    <t xml:space="preserve">                 including Value Added Tax   </t>
  </si>
  <si>
    <t xml:space="preserve">                                              labor costs         </t>
  </si>
  <si>
    <t xml:space="preserve">                                        შეადგინა:                                                               </t>
  </si>
  <si>
    <t xml:space="preserve">დირექტორი:                                                         /                                /                                      </t>
  </si>
  <si>
    <t xml:space="preserve">   შეასრულა:                                                             /                                /                                      </t>
  </si>
  <si>
    <t>შპს "                                      "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</si>
</sst>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"/>
    <numFmt numFmtId="190" formatCode="0.0000"/>
    <numFmt numFmtId="191" formatCode="0.00000"/>
    <numFmt numFmtId="192" formatCode="0.0000000"/>
    <numFmt numFmtId="193" formatCode="0.000000"/>
    <numFmt numFmtId="194" formatCode="0.000%"/>
    <numFmt numFmtId="195" formatCode="#,##0.00000000"/>
    <numFmt numFmtId="196" formatCode="#,##0.0"/>
    <numFmt numFmtId="197" formatCode="0.0%"/>
    <numFmt numFmtId="198" formatCode="_-* #,##0.0_р_._-;\-* #,##0.0_р_._-;_-* &quot;-&quot;?_р_._-;_-@_-"/>
    <numFmt numFmtId="199" formatCode="#,##0.000"/>
    <numFmt numFmtId="200" formatCode="#,##0.00&quot;р.&quot;"/>
    <numFmt numFmtId="201" formatCode="_-* #,##0.000_р_._-;\-* #,##0.000_р_._-;_-* &quot;-&quot;??_р_._-;_-@_-"/>
    <numFmt numFmtId="202" formatCode="#,##0.0_р_."/>
  </numFmts>
  <fonts count="78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sz val="8"/>
      <name val="AKAD NUSX"/>
      <family val="0"/>
    </font>
    <font>
      <b/>
      <sz val="12"/>
      <name val="AcadMtavr"/>
      <family val="0"/>
    </font>
    <font>
      <b/>
      <sz val="10"/>
      <name val="AKAD NUSX"/>
      <family val="0"/>
    </font>
    <font>
      <sz val="12"/>
      <name val="LitNusx"/>
      <family val="0"/>
    </font>
    <font>
      <sz val="10"/>
      <name val="AcadNusx"/>
      <family val="0"/>
    </font>
    <font>
      <b/>
      <sz val="10"/>
      <name val="Batang"/>
      <family val="1"/>
    </font>
    <font>
      <b/>
      <sz val="11"/>
      <name val="Calibri"/>
      <family val="2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10"/>
      <name val="Arial"/>
      <family val="2"/>
    </font>
    <font>
      <sz val="10"/>
      <name val="Sylfaen"/>
      <family val="1"/>
    </font>
    <font>
      <sz val="11"/>
      <name val="Sylfaen"/>
      <family val="1"/>
    </font>
    <font>
      <sz val="12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b/>
      <sz val="14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11"/>
      <color indexed="8"/>
      <name val="Sylfaen"/>
      <family val="1"/>
    </font>
    <font>
      <sz val="8"/>
      <name val="Sylfaen"/>
      <family val="1"/>
    </font>
    <font>
      <sz val="8"/>
      <name val="LitNusx"/>
      <family val="0"/>
    </font>
    <font>
      <b/>
      <vertAlign val="superscript"/>
      <sz val="10"/>
      <name val="Sylfaen"/>
      <family val="1"/>
    </font>
    <font>
      <vertAlign val="superscript"/>
      <sz val="10"/>
      <name val="Sylfaen"/>
      <family val="1"/>
    </font>
    <font>
      <b/>
      <sz val="9"/>
      <name val="Sylfaen"/>
      <family val="1"/>
    </font>
    <font>
      <b/>
      <sz val="10"/>
      <name val="A_Nusxuri"/>
      <family val="0"/>
    </font>
    <font>
      <sz val="12"/>
      <name val="Arial"/>
      <family val="2"/>
    </font>
    <font>
      <b/>
      <sz val="14"/>
      <name val="AcadNusx"/>
      <family val="0"/>
    </font>
    <font>
      <sz val="12"/>
      <name val="AcadNusx"/>
      <family val="0"/>
    </font>
    <font>
      <sz val="10"/>
      <name val="Arial Cyr"/>
      <family val="0"/>
    </font>
    <font>
      <b/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KAD 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KAD 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40" fillId="0" borderId="0">
      <alignment/>
      <protection/>
    </xf>
    <xf numFmtId="0" fontId="21" fillId="0" borderId="0">
      <alignment/>
      <protection/>
    </xf>
    <xf numFmtId="171" fontId="4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1" fontId="14" fillId="0" borderId="0" xfId="0" applyNumberFormat="1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5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17" fillId="0" borderId="0" xfId="0" applyFont="1" applyAlignment="1">
      <alignment/>
    </xf>
    <xf numFmtId="188" fontId="0" fillId="0" borderId="0" xfId="0" applyNumberFormat="1" applyAlignment="1">
      <alignment/>
    </xf>
    <xf numFmtId="188" fontId="3" fillId="0" borderId="10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Alignment="1">
      <alignment horizontal="center"/>
    </xf>
    <xf numFmtId="188" fontId="14" fillId="0" borderId="0" xfId="0" applyNumberFormat="1" applyFont="1" applyAlignment="1">
      <alignment/>
    </xf>
    <xf numFmtId="188" fontId="1" fillId="0" borderId="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188" fontId="22" fillId="0" borderId="10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center" vertical="center" wrapText="1"/>
    </xf>
    <xf numFmtId="2" fontId="25" fillId="0" borderId="0" xfId="0" applyNumberFormat="1" applyFont="1" applyBorder="1" applyAlignment="1">
      <alignment horizontal="center" vertical="center" wrapText="1"/>
    </xf>
    <xf numFmtId="188" fontId="25" fillId="0" borderId="0" xfId="0" applyNumberFormat="1" applyFont="1" applyBorder="1" applyAlignment="1">
      <alignment horizontal="center" vertical="center" wrapText="1"/>
    </xf>
    <xf numFmtId="188" fontId="23" fillId="0" borderId="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22" fillId="0" borderId="0" xfId="0" applyFont="1" applyAlignment="1">
      <alignment/>
    </xf>
    <xf numFmtId="0" fontId="31" fillId="0" borderId="0" xfId="0" applyFont="1" applyAlignment="1">
      <alignment/>
    </xf>
    <xf numFmtId="188" fontId="24" fillId="0" borderId="0" xfId="0" applyNumberFormat="1" applyFon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2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188" fontId="22" fillId="0" borderId="10" xfId="0" applyNumberFormat="1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center" vertical="center" wrapText="1"/>
    </xf>
    <xf numFmtId="188" fontId="28" fillId="0" borderId="10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/>
    </xf>
    <xf numFmtId="188" fontId="22" fillId="33" borderId="10" xfId="0" applyNumberFormat="1" applyFont="1" applyFill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0" fontId="22" fillId="33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188" fontId="28" fillId="33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89" fontId="22" fillId="33" borderId="10" xfId="0" applyNumberFormat="1" applyFont="1" applyFill="1" applyBorder="1" applyAlignment="1">
      <alignment horizontal="center" vertical="center" wrapText="1"/>
    </xf>
    <xf numFmtId="2" fontId="28" fillId="33" borderId="10" xfId="0" applyNumberFormat="1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center" vertical="center" wrapText="1"/>
    </xf>
    <xf numFmtId="0" fontId="28" fillId="33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190" fontId="22" fillId="33" borderId="10" xfId="0" applyNumberFormat="1" applyFont="1" applyFill="1" applyBorder="1" applyAlignment="1">
      <alignment horizontal="center" vertical="center" wrapText="1"/>
    </xf>
    <xf numFmtId="2" fontId="28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22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2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0" xfId="0" applyNumberFormat="1" applyFont="1" applyBorder="1" applyAlignment="1">
      <alignment vertical="center" wrapText="1"/>
    </xf>
    <xf numFmtId="0" fontId="31" fillId="33" borderId="10" xfId="0" applyFont="1" applyFill="1" applyBorder="1" applyAlignment="1">
      <alignment horizontal="center" vertical="center" textRotation="90" wrapText="1"/>
    </xf>
    <xf numFmtId="197" fontId="2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/>
    </xf>
    <xf numFmtId="188" fontId="22" fillId="0" borderId="0" xfId="0" applyNumberFormat="1" applyFont="1" applyAlignment="1">
      <alignment horizontal="center" vertical="center"/>
    </xf>
    <xf numFmtId="2" fontId="22" fillId="34" borderId="10" xfId="0" applyNumberFormat="1" applyFont="1" applyFill="1" applyBorder="1" applyAlignment="1" applyProtection="1">
      <alignment horizontal="center" vertical="center" wrapText="1"/>
      <protection locked="0"/>
    </xf>
    <xf numFmtId="188" fontId="22" fillId="34" borderId="10" xfId="0" applyNumberFormat="1" applyFont="1" applyFill="1" applyBorder="1" applyAlignment="1">
      <alignment horizontal="center" vertical="center" wrapText="1"/>
    </xf>
    <xf numFmtId="0" fontId="22" fillId="34" borderId="10" xfId="0" applyNumberFormat="1" applyFont="1" applyFill="1" applyBorder="1" applyAlignment="1">
      <alignment horizontal="center" vertical="center" wrapText="1"/>
    </xf>
    <xf numFmtId="2" fontId="22" fillId="34" borderId="10" xfId="0" applyNumberFormat="1" applyFont="1" applyFill="1" applyBorder="1" applyAlignment="1">
      <alignment horizontal="center" vertical="center" wrapText="1"/>
    </xf>
    <xf numFmtId="49" fontId="22" fillId="34" borderId="10" xfId="0" applyNumberFormat="1" applyFont="1" applyFill="1" applyBorder="1" applyAlignment="1">
      <alignment horizontal="center" vertical="center" wrapText="1"/>
    </xf>
    <xf numFmtId="49" fontId="28" fillId="34" borderId="10" xfId="0" applyNumberFormat="1" applyFont="1" applyFill="1" applyBorder="1" applyAlignment="1">
      <alignment horizontal="center" vertical="center" wrapText="1"/>
    </xf>
    <xf numFmtId="189" fontId="22" fillId="34" borderId="10" xfId="0" applyNumberFormat="1" applyFont="1" applyFill="1" applyBorder="1" applyAlignment="1">
      <alignment horizontal="center" vertical="center" wrapText="1"/>
    </xf>
    <xf numFmtId="0" fontId="28" fillId="34" borderId="10" xfId="0" applyNumberFormat="1" applyFont="1" applyFill="1" applyBorder="1" applyAlignment="1">
      <alignment horizontal="center" vertical="center" wrapText="1"/>
    </xf>
    <xf numFmtId="49" fontId="22" fillId="34" borderId="11" xfId="0" applyNumberFormat="1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2" fontId="28" fillId="34" borderId="10" xfId="0" applyNumberFormat="1" applyFont="1" applyFill="1" applyBorder="1" applyAlignment="1">
      <alignment horizontal="center" vertical="center" wrapText="1"/>
    </xf>
    <xf numFmtId="49" fontId="22" fillId="34" borderId="10" xfId="0" applyNumberFormat="1" applyFont="1" applyFill="1" applyBorder="1" applyAlignment="1">
      <alignment vertical="center" wrapText="1"/>
    </xf>
    <xf numFmtId="2" fontId="28" fillId="34" borderId="10" xfId="0" applyNumberFormat="1" applyFont="1" applyFill="1" applyBorder="1" applyAlignment="1" applyProtection="1">
      <alignment horizontal="center" vertical="center" wrapText="1"/>
      <protection locked="0"/>
    </xf>
    <xf numFmtId="188" fontId="28" fillId="34" borderId="10" xfId="0" applyNumberFormat="1" applyFont="1" applyFill="1" applyBorder="1" applyAlignment="1" applyProtection="1">
      <alignment horizontal="center" vertical="center" wrapText="1"/>
      <protection locked="0"/>
    </xf>
    <xf numFmtId="188" fontId="22" fillId="34" borderId="10" xfId="0" applyNumberFormat="1" applyFont="1" applyFill="1" applyBorder="1" applyAlignment="1" applyProtection="1">
      <alignment horizontal="center" vertical="center" wrapText="1"/>
      <protection locked="0"/>
    </xf>
    <xf numFmtId="190" fontId="22" fillId="34" borderId="10" xfId="0" applyNumberFormat="1" applyFont="1" applyFill="1" applyBorder="1" applyAlignment="1" applyProtection="1">
      <alignment horizontal="center" vertical="center" wrapText="1"/>
      <protection locked="0"/>
    </xf>
    <xf numFmtId="189" fontId="22" fillId="34" borderId="10" xfId="0" applyNumberFormat="1" applyFont="1" applyFill="1" applyBorder="1" applyAlignment="1" applyProtection="1">
      <alignment horizontal="center" vertical="center" wrapText="1"/>
      <protection locked="0"/>
    </xf>
    <xf numFmtId="189" fontId="14" fillId="33" borderId="10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188" fontId="22" fillId="33" borderId="12" xfId="0" applyNumberFormat="1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8" fillId="33" borderId="10" xfId="0" applyNumberFormat="1" applyFont="1" applyFill="1" applyBorder="1" applyAlignment="1">
      <alignment horizontal="right" vertical="center" wrapText="1"/>
    </xf>
    <xf numFmtId="2" fontId="1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9" fontId="28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0" applyNumberFormat="1" applyFont="1" applyBorder="1" applyAlignment="1">
      <alignment/>
    </xf>
    <xf numFmtId="188" fontId="14" fillId="0" borderId="10" xfId="0" applyNumberFormat="1" applyFont="1" applyBorder="1" applyAlignment="1">
      <alignment/>
    </xf>
    <xf numFmtId="195" fontId="14" fillId="0" borderId="10" xfId="0" applyNumberFormat="1" applyFont="1" applyBorder="1" applyAlignment="1">
      <alignment/>
    </xf>
    <xf numFmtId="188" fontId="0" fillId="0" borderId="0" xfId="0" applyNumberFormat="1" applyFont="1" applyAlignment="1">
      <alignment/>
    </xf>
    <xf numFmtId="189" fontId="22" fillId="34" borderId="10" xfId="55" applyNumberFormat="1" applyFont="1" applyFill="1" applyBorder="1" applyAlignment="1">
      <alignment horizontal="center" vertical="center"/>
      <protection/>
    </xf>
    <xf numFmtId="189" fontId="22" fillId="34" borderId="10" xfId="55" applyNumberFormat="1" applyFont="1" applyFill="1" applyBorder="1" applyAlignment="1">
      <alignment horizontal="center"/>
      <protection/>
    </xf>
    <xf numFmtId="189" fontId="14" fillId="34" borderId="10" xfId="0" applyNumberFormat="1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16" fillId="34" borderId="10" xfId="56" applyFont="1" applyFill="1" applyBorder="1" applyAlignment="1">
      <alignment horizontal="center" vertical="center"/>
      <protection/>
    </xf>
    <xf numFmtId="2" fontId="28" fillId="34" borderId="13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89" fontId="2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34" borderId="10" xfId="0" applyNumberFormat="1" applyFont="1" applyFill="1" applyBorder="1" applyAlignment="1">
      <alignment horizontal="right" vertical="center" wrapText="1"/>
    </xf>
    <xf numFmtId="0" fontId="77" fillId="34" borderId="0" xfId="0" applyFont="1" applyFill="1" applyAlignment="1">
      <alignment vertical="center" wrapText="1"/>
    </xf>
    <xf numFmtId="9" fontId="28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34" borderId="10" xfId="0" applyNumberFormat="1" applyFill="1" applyBorder="1" applyAlignment="1">
      <alignment vertical="center"/>
    </xf>
    <xf numFmtId="2" fontId="14" fillId="34" borderId="10" xfId="0" applyNumberFormat="1" applyFont="1" applyFill="1" applyBorder="1" applyAlignment="1">
      <alignment vertical="center"/>
    </xf>
    <xf numFmtId="0" fontId="14" fillId="34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171" fontId="0" fillId="0" borderId="0" xfId="42" applyFont="1" applyAlignment="1">
      <alignment vertical="center"/>
    </xf>
    <xf numFmtId="2" fontId="14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4" fontId="22" fillId="33" borderId="10" xfId="0" applyNumberFormat="1" applyFont="1" applyFill="1" applyBorder="1" applyAlignment="1">
      <alignment horizontal="center" vertical="center" wrapText="1"/>
    </xf>
    <xf numFmtId="189" fontId="14" fillId="0" borderId="0" xfId="0" applyNumberFormat="1" applyFont="1" applyAlignment="1">
      <alignment/>
    </xf>
    <xf numFmtId="49" fontId="28" fillId="0" borderId="13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49" fontId="23" fillId="0" borderId="10" xfId="0" applyNumberFormat="1" applyFont="1" applyBorder="1" applyAlignment="1" quotePrefix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2" fontId="8" fillId="0" borderId="0" xfId="0" applyNumberFormat="1" applyFont="1" applyAlignment="1">
      <alignment vertical="top" wrapText="1"/>
    </xf>
    <xf numFmtId="191" fontId="22" fillId="33" borderId="1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90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vertical="center" wrapText="1"/>
    </xf>
    <xf numFmtId="2" fontId="28" fillId="0" borderId="10" xfId="0" applyNumberFormat="1" applyFont="1" applyBorder="1" applyAlignment="1" applyProtection="1">
      <alignment horizontal="center" vertical="center" wrapText="1"/>
      <protection locked="0"/>
    </xf>
    <xf numFmtId="189" fontId="22" fillId="0" borderId="10" xfId="0" applyNumberFormat="1" applyFont="1" applyBorder="1" applyAlignment="1" applyProtection="1">
      <alignment horizontal="center" vertical="center" wrapText="1"/>
      <protection locked="0"/>
    </xf>
    <xf numFmtId="49" fontId="35" fillId="0" borderId="10" xfId="0" applyNumberFormat="1" applyFont="1" applyBorder="1" applyAlignment="1">
      <alignment horizontal="center" vertical="center" wrapText="1"/>
    </xf>
    <xf numFmtId="0" fontId="39" fillId="33" borderId="0" xfId="0" applyFont="1" applyFill="1" applyAlignment="1">
      <alignment horizontal="center" vertical="center" wrapText="1"/>
    </xf>
    <xf numFmtId="49" fontId="29" fillId="34" borderId="10" xfId="0" applyNumberFormat="1" applyFont="1" applyFill="1" applyBorder="1" applyAlignment="1">
      <alignment horizontal="center" vertical="center" wrapText="1"/>
    </xf>
    <xf numFmtId="189" fontId="22" fillId="0" borderId="10" xfId="0" applyNumberFormat="1" applyFont="1" applyBorder="1" applyAlignment="1">
      <alignment horizontal="center" vertical="center" wrapText="1"/>
    </xf>
    <xf numFmtId="16" fontId="22" fillId="34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91" fontId="28" fillId="0" borderId="1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91" fontId="22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top" wrapText="1"/>
    </xf>
    <xf numFmtId="188" fontId="22" fillId="0" borderId="10" xfId="64" applyNumberFormat="1" applyFont="1" applyBorder="1" applyAlignment="1">
      <alignment horizontal="center" vertical="top"/>
      <protection/>
    </xf>
    <xf numFmtId="2" fontId="22" fillId="0" borderId="10" xfId="64" applyNumberFormat="1" applyFont="1" applyBorder="1" applyAlignment="1">
      <alignment horizontal="center" vertical="top"/>
      <protection/>
    </xf>
    <xf numFmtId="0" fontId="22" fillId="0" borderId="10" xfId="64" applyFont="1" applyBorder="1" applyAlignment="1">
      <alignment horizontal="center" vertical="top"/>
      <protection/>
    </xf>
    <xf numFmtId="188" fontId="22" fillId="0" borderId="10" xfId="64" applyNumberFormat="1" applyFont="1" applyBorder="1" applyAlignment="1">
      <alignment horizontal="center" vertical="center"/>
      <protection/>
    </xf>
    <xf numFmtId="2" fontId="22" fillId="0" borderId="10" xfId="64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2" fontId="22" fillId="33" borderId="10" xfId="0" applyNumberFormat="1" applyFont="1" applyFill="1" applyBorder="1" applyAlignment="1">
      <alignment horizontal="center" vertical="top" wrapText="1"/>
    </xf>
    <xf numFmtId="17" fontId="0" fillId="0" borderId="0" xfId="0" applyNumberFormat="1" applyAlignment="1">
      <alignment/>
    </xf>
    <xf numFmtId="188" fontId="22" fillId="34" borderId="10" xfId="55" applyNumberFormat="1" applyFont="1" applyFill="1" applyBorder="1" applyAlignment="1">
      <alignment horizontal="center" vertical="center"/>
      <protection/>
    </xf>
    <xf numFmtId="49" fontId="29" fillId="0" borderId="10" xfId="0" applyNumberFormat="1" applyFont="1" applyBorder="1" applyAlignment="1">
      <alignment horizontal="center" vertical="center" wrapText="1"/>
    </xf>
    <xf numFmtId="188" fontId="22" fillId="34" borderId="13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1" fontId="28" fillId="34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top" wrapText="1"/>
    </xf>
    <xf numFmtId="2" fontId="22" fillId="0" borderId="10" xfId="0" applyNumberFormat="1" applyFont="1" applyBorder="1" applyAlignment="1">
      <alignment horizontal="center" vertical="top" wrapText="1"/>
    </xf>
    <xf numFmtId="49" fontId="22" fillId="33" borderId="13" xfId="0" applyNumberFormat="1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2" fontId="22" fillId="33" borderId="13" xfId="0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/>
    </xf>
    <xf numFmtId="49" fontId="28" fillId="33" borderId="13" xfId="0" applyNumberFormat="1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188" fontId="22" fillId="33" borderId="0" xfId="0" applyNumberFormat="1" applyFont="1" applyFill="1" applyAlignment="1">
      <alignment horizontal="center" vertical="center" wrapText="1"/>
    </xf>
    <xf numFmtId="49" fontId="23" fillId="0" borderId="14" xfId="0" applyNumberFormat="1" applyFont="1" applyBorder="1" applyAlignment="1" quotePrefix="1">
      <alignment horizontal="center" vertical="top" wrapText="1"/>
    </xf>
    <xf numFmtId="2" fontId="22" fillId="33" borderId="15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/>
    </xf>
    <xf numFmtId="0" fontId="22" fillId="0" borderId="10" xfId="64" applyFont="1" applyBorder="1" applyAlignment="1">
      <alignment horizontal="center"/>
      <protection/>
    </xf>
    <xf numFmtId="0" fontId="22" fillId="0" borderId="10" xfId="0" applyFont="1" applyFill="1" applyBorder="1" applyAlignment="1">
      <alignment horizontal="center" vertical="top"/>
    </xf>
    <xf numFmtId="2" fontId="0" fillId="0" borderId="10" xfId="0" applyNumberFormat="1" applyFont="1" applyBorder="1" applyAlignment="1">
      <alignment/>
    </xf>
    <xf numFmtId="2" fontId="0" fillId="33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188" fontId="0" fillId="0" borderId="10" xfId="0" applyNumberFormat="1" applyFont="1" applyBorder="1" applyAlignment="1">
      <alignment/>
    </xf>
    <xf numFmtId="190" fontId="0" fillId="0" borderId="10" xfId="0" applyNumberFormat="1" applyFont="1" applyBorder="1" applyAlignment="1">
      <alignment/>
    </xf>
    <xf numFmtId="0" fontId="16" fillId="33" borderId="10" xfId="0" applyFont="1" applyFill="1" applyBorder="1" applyAlignment="1">
      <alignment horizontal="center" vertical="center" wrapText="1"/>
    </xf>
    <xf numFmtId="188" fontId="22" fillId="0" borderId="10" xfId="64" applyNumberFormat="1" applyFont="1" applyBorder="1" applyAlignment="1">
      <alignment horizontal="center"/>
      <protection/>
    </xf>
    <xf numFmtId="0" fontId="0" fillId="34" borderId="10" xfId="0" applyFont="1" applyFill="1" applyBorder="1" applyAlignment="1">
      <alignment vertical="center"/>
    </xf>
    <xf numFmtId="2" fontId="25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left"/>
    </xf>
    <xf numFmtId="0" fontId="28" fillId="34" borderId="10" xfId="55" applyFont="1" applyFill="1" applyBorder="1" applyAlignment="1">
      <alignment horizontal="center" vertical="center" wrapText="1"/>
      <protection/>
    </xf>
    <xf numFmtId="0" fontId="22" fillId="34" borderId="10" xfId="55" applyFont="1" applyFill="1" applyBorder="1" applyAlignment="1">
      <alignment horizontal="center" vertical="center" wrapText="1"/>
      <protection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wrapText="1"/>
    </xf>
    <xf numFmtId="0" fontId="22" fillId="0" borderId="0" xfId="0" applyFont="1" applyBorder="1" applyAlignment="1">
      <alignment horizontal="left"/>
    </xf>
    <xf numFmtId="49" fontId="36" fillId="0" borderId="11" xfId="0" applyNumberFormat="1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textRotation="90" wrapText="1"/>
    </xf>
    <xf numFmtId="0" fontId="29" fillId="34" borderId="10" xfId="0" applyFont="1" applyFill="1" applyBorder="1" applyAlignment="1">
      <alignment horizontal="center" vertical="center" wrapText="1"/>
    </xf>
    <xf numFmtId="49" fontId="29" fillId="33" borderId="10" xfId="0" applyNumberFormat="1" applyFont="1" applyFill="1" applyBorder="1" applyAlignment="1">
      <alignment horizontal="center" vertical="center" textRotation="90" wrapText="1"/>
    </xf>
    <xf numFmtId="0" fontId="2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90"/>
    </xf>
    <xf numFmtId="188" fontId="22" fillId="34" borderId="11" xfId="0" applyNumberFormat="1" applyFont="1" applyFill="1" applyBorder="1" applyAlignment="1">
      <alignment horizontal="center" vertical="center" wrapText="1"/>
    </xf>
    <xf numFmtId="188" fontId="22" fillId="34" borderId="12" xfId="0" applyNumberFormat="1" applyFont="1" applyFill="1" applyBorder="1" applyAlignment="1">
      <alignment horizontal="center" vertical="center" wrapText="1"/>
    </xf>
    <xf numFmtId="188" fontId="22" fillId="34" borderId="13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 3" xfId="55"/>
    <cellStyle name="Normal 2 11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sabaleto skola" xfId="63"/>
    <cellStyle name="Обычный_Лист1" xfId="64"/>
    <cellStyle name="Финансовый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228" t="s">
        <v>66</v>
      </c>
      <c r="B1" s="228"/>
      <c r="C1" s="228"/>
      <c r="D1" s="228"/>
      <c r="E1" s="228"/>
      <c r="F1" s="228"/>
      <c r="G1" s="228"/>
      <c r="H1" s="228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229" t="s">
        <v>121</v>
      </c>
      <c r="B3" s="229"/>
      <c r="C3" s="229"/>
      <c r="D3" s="229"/>
      <c r="E3" s="229"/>
      <c r="F3" s="229"/>
      <c r="G3" s="229"/>
      <c r="H3" s="229"/>
    </row>
    <row r="4" spans="1:8" ht="17.25" customHeight="1">
      <c r="A4" s="230" t="s">
        <v>112</v>
      </c>
      <c r="B4" s="230"/>
      <c r="C4" s="230"/>
      <c r="D4" s="230"/>
      <c r="E4" s="230"/>
      <c r="F4" s="230"/>
      <c r="G4" s="230"/>
      <c r="H4" s="230"/>
    </row>
    <row r="5" spans="1:8" ht="16.5" hidden="1">
      <c r="A5" s="27"/>
      <c r="B5" s="27"/>
      <c r="C5" s="27"/>
      <c r="D5" s="27"/>
      <c r="E5" s="27"/>
      <c r="F5" s="27"/>
      <c r="G5" s="27"/>
      <c r="H5" s="27"/>
    </row>
    <row r="6" spans="1:8" ht="15" hidden="1">
      <c r="A6" s="231"/>
      <c r="B6" s="231"/>
      <c r="C6" s="231"/>
      <c r="D6" s="231"/>
      <c r="E6" s="231"/>
      <c r="F6" s="231"/>
      <c r="G6" s="231"/>
      <c r="H6" s="231"/>
    </row>
    <row r="7" spans="1:8" ht="16.5">
      <c r="A7" s="227" t="s">
        <v>84</v>
      </c>
      <c r="B7" s="227"/>
      <c r="C7" s="227"/>
      <c r="D7" s="227"/>
      <c r="E7" s="36" t="e">
        <f>H132</f>
        <v>#REF!</v>
      </c>
      <c r="F7" s="27" t="s">
        <v>9</v>
      </c>
      <c r="G7" s="25"/>
      <c r="H7" s="25"/>
    </row>
    <row r="8" spans="1:8" ht="16.5">
      <c r="A8" s="227" t="s">
        <v>85</v>
      </c>
      <c r="B8" s="227"/>
      <c r="C8" s="227"/>
      <c r="D8" s="227"/>
      <c r="E8" s="36" t="e">
        <f>H125</f>
        <v>#REF!</v>
      </c>
      <c r="F8" s="27" t="s">
        <v>9</v>
      </c>
      <c r="G8" s="25"/>
      <c r="H8" s="25"/>
    </row>
    <row r="9" spans="1:8" ht="16.5">
      <c r="A9" s="219" t="s">
        <v>86</v>
      </c>
      <c r="B9" s="219"/>
      <c r="C9" s="219"/>
      <c r="D9" s="219"/>
      <c r="E9" s="36" t="e">
        <f>E8/4.6</f>
        <v>#REF!</v>
      </c>
      <c r="F9" s="30" t="s">
        <v>45</v>
      </c>
      <c r="G9" s="29"/>
      <c r="H9" s="29"/>
    </row>
    <row r="10" spans="1:8" ht="15">
      <c r="A10" s="220" t="s">
        <v>122</v>
      </c>
      <c r="B10" s="220"/>
      <c r="C10" s="220"/>
      <c r="D10" s="220"/>
      <c r="E10" s="220"/>
      <c r="F10" s="220"/>
      <c r="G10" s="220"/>
      <c r="H10" s="220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221" t="s">
        <v>10</v>
      </c>
      <c r="B12" s="222" t="s">
        <v>28</v>
      </c>
      <c r="C12" s="223" t="s">
        <v>29</v>
      </c>
      <c r="D12" s="224" t="s">
        <v>17</v>
      </c>
      <c r="E12" s="225" t="s">
        <v>25</v>
      </c>
      <c r="F12" s="225"/>
      <c r="G12" s="226" t="s">
        <v>11</v>
      </c>
      <c r="H12" s="226"/>
    </row>
    <row r="13" spans="1:8" ht="48">
      <c r="A13" s="221"/>
      <c r="B13" s="222"/>
      <c r="C13" s="223"/>
      <c r="D13" s="224"/>
      <c r="E13" s="7" t="s">
        <v>17</v>
      </c>
      <c r="F13" s="7" t="s">
        <v>27</v>
      </c>
      <c r="G13" s="7" t="s">
        <v>26</v>
      </c>
      <c r="H13" s="18" t="s">
        <v>18</v>
      </c>
    </row>
    <row r="14" spans="1:8" ht="13.5">
      <c r="A14" s="3" t="s">
        <v>19</v>
      </c>
      <c r="B14" s="3" t="s">
        <v>20</v>
      </c>
      <c r="C14" s="3" t="s">
        <v>21</v>
      </c>
      <c r="D14" s="3" t="s">
        <v>22</v>
      </c>
      <c r="E14" s="3" t="s">
        <v>23</v>
      </c>
      <c r="F14" s="17" t="s">
        <v>24</v>
      </c>
      <c r="G14" s="3" t="s">
        <v>12</v>
      </c>
      <c r="H14" s="19">
        <v>8</v>
      </c>
    </row>
    <row r="15" spans="1:8" s="14" customFormat="1" ht="49.5" customHeight="1">
      <c r="A15" s="3" t="s">
        <v>19</v>
      </c>
      <c r="B15" s="3" t="s">
        <v>99</v>
      </c>
      <c r="C15" s="5" t="s">
        <v>123</v>
      </c>
      <c r="D15" s="3" t="s">
        <v>57</v>
      </c>
      <c r="E15" s="12"/>
      <c r="F15" s="17">
        <v>30</v>
      </c>
      <c r="G15" s="12"/>
      <c r="H15" s="35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47</v>
      </c>
      <c r="C16" s="16" t="s">
        <v>98</v>
      </c>
      <c r="D16" s="4" t="s">
        <v>58</v>
      </c>
      <c r="E16" s="8">
        <v>0.12</v>
      </c>
      <c r="F16" s="10">
        <f>E16*F15</f>
        <v>3.5999999999999996</v>
      </c>
      <c r="G16" s="8">
        <v>4.6</v>
      </c>
      <c r="H16" s="21">
        <f aca="true" t="shared" si="1" ref="H16:H21">F16*G16</f>
        <v>16.56</v>
      </c>
    </row>
    <row r="17" spans="1:8" ht="15">
      <c r="A17" s="10">
        <f t="shared" si="0"/>
        <v>1.2000000000000002</v>
      </c>
      <c r="B17" s="4"/>
      <c r="C17" s="16" t="s">
        <v>100</v>
      </c>
      <c r="D17" s="4" t="s">
        <v>9</v>
      </c>
      <c r="E17" s="8">
        <v>0.06</v>
      </c>
      <c r="F17" s="10">
        <f>E17*F15</f>
        <v>1.7999999999999998</v>
      </c>
      <c r="G17" s="8">
        <v>3.2</v>
      </c>
      <c r="H17" s="21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116</v>
      </c>
      <c r="D18" s="4" t="s">
        <v>57</v>
      </c>
      <c r="E18" s="9">
        <v>1.01</v>
      </c>
      <c r="F18" s="10">
        <f>E18*F15</f>
        <v>30.3</v>
      </c>
      <c r="G18" s="8">
        <v>4.1</v>
      </c>
      <c r="H18" s="21">
        <f t="shared" si="1"/>
        <v>124.22999999999999</v>
      </c>
    </row>
    <row r="19" spans="1:8" ht="15">
      <c r="A19" s="10">
        <f t="shared" si="0"/>
        <v>1.4000000000000004</v>
      </c>
      <c r="B19" s="4"/>
      <c r="C19" s="16" t="s">
        <v>93</v>
      </c>
      <c r="D19" s="4" t="s">
        <v>59</v>
      </c>
      <c r="E19" s="10"/>
      <c r="F19" s="10">
        <v>13</v>
      </c>
      <c r="G19" s="8">
        <v>0.8</v>
      </c>
      <c r="H19" s="21">
        <f t="shared" si="1"/>
        <v>10.4</v>
      </c>
    </row>
    <row r="20" spans="1:8" ht="15">
      <c r="A20" s="10">
        <f t="shared" si="0"/>
        <v>1.5000000000000004</v>
      </c>
      <c r="B20" s="4"/>
      <c r="C20" s="16" t="s">
        <v>94</v>
      </c>
      <c r="D20" s="4" t="s">
        <v>59</v>
      </c>
      <c r="E20" s="10"/>
      <c r="F20" s="10">
        <v>3</v>
      </c>
      <c r="G20" s="8">
        <v>10.2</v>
      </c>
      <c r="H20" s="21">
        <f t="shared" si="1"/>
        <v>30.599999999999998</v>
      </c>
    </row>
    <row r="21" spans="1:8" ht="15">
      <c r="A21" s="10">
        <f t="shared" si="0"/>
        <v>1.6000000000000005</v>
      </c>
      <c r="B21" s="4"/>
      <c r="C21" s="16" t="s">
        <v>46</v>
      </c>
      <c r="D21" s="4" t="s">
        <v>9</v>
      </c>
      <c r="E21" s="8">
        <v>0.0163</v>
      </c>
      <c r="F21" s="10">
        <f>E21*F18</f>
        <v>0.49388999999999994</v>
      </c>
      <c r="G21" s="8">
        <v>3.2</v>
      </c>
      <c r="H21" s="21">
        <f t="shared" si="1"/>
        <v>1.5804479999999999</v>
      </c>
    </row>
    <row r="22" spans="1:8" s="14" customFormat="1" ht="46.5" customHeight="1">
      <c r="A22" s="3" t="s">
        <v>20</v>
      </c>
      <c r="B22" s="3" t="s">
        <v>99</v>
      </c>
      <c r="C22" s="5" t="s">
        <v>113</v>
      </c>
      <c r="D22" s="3" t="s">
        <v>57</v>
      </c>
      <c r="E22" s="12"/>
      <c r="F22" s="17">
        <v>24</v>
      </c>
      <c r="G22" s="12"/>
      <c r="H22" s="35">
        <f>H23+H24++H25+H26++H27++H28</f>
        <v>120.92035840000001</v>
      </c>
    </row>
    <row r="23" spans="1:8" ht="15">
      <c r="A23" s="10">
        <f aca="true" t="shared" si="2" ref="A23:A28">A22+0.1</f>
        <v>2.1</v>
      </c>
      <c r="B23" s="4" t="s">
        <v>47</v>
      </c>
      <c r="C23" s="16" t="s">
        <v>98</v>
      </c>
      <c r="D23" s="4" t="s">
        <v>58</v>
      </c>
      <c r="E23" s="8">
        <v>0.12</v>
      </c>
      <c r="F23" s="10">
        <f>E23*F22</f>
        <v>2.88</v>
      </c>
      <c r="G23" s="8">
        <v>4.6</v>
      </c>
      <c r="H23" s="21">
        <f aca="true" t="shared" si="3" ref="H23:H28">F23*G23</f>
        <v>13.248</v>
      </c>
    </row>
    <row r="24" spans="1:8" ht="15">
      <c r="A24" s="10">
        <f t="shared" si="2"/>
        <v>2.2</v>
      </c>
      <c r="B24" s="4"/>
      <c r="C24" s="16" t="s">
        <v>100</v>
      </c>
      <c r="D24" s="4" t="s">
        <v>9</v>
      </c>
      <c r="E24" s="8">
        <v>0.06</v>
      </c>
      <c r="F24" s="10">
        <f>E24*F22</f>
        <v>1.44</v>
      </c>
      <c r="G24" s="8">
        <v>3.2</v>
      </c>
      <c r="H24" s="21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16" t="s">
        <v>67</v>
      </c>
      <c r="D25" s="4" t="s">
        <v>57</v>
      </c>
      <c r="E25" s="9">
        <v>1.01</v>
      </c>
      <c r="F25" s="10">
        <f>E25*F22</f>
        <v>24.240000000000002</v>
      </c>
      <c r="G25" s="8">
        <v>2.5</v>
      </c>
      <c r="H25" s="21">
        <f t="shared" si="3"/>
        <v>60.60000000000001</v>
      </c>
    </row>
    <row r="26" spans="1:8" ht="15">
      <c r="A26" s="10">
        <f t="shared" si="2"/>
        <v>2.4000000000000004</v>
      </c>
      <c r="B26" s="4"/>
      <c r="C26" s="16" t="s">
        <v>68</v>
      </c>
      <c r="D26" s="4" t="s">
        <v>59</v>
      </c>
      <c r="E26" s="10"/>
      <c r="F26" s="10">
        <v>12</v>
      </c>
      <c r="G26" s="8">
        <v>0.6</v>
      </c>
      <c r="H26" s="21">
        <f t="shared" si="3"/>
        <v>7.199999999999999</v>
      </c>
    </row>
    <row r="27" spans="1:8" ht="15">
      <c r="A27" s="10">
        <f t="shared" si="2"/>
        <v>2.5000000000000004</v>
      </c>
      <c r="B27" s="4"/>
      <c r="C27" s="16" t="s">
        <v>69</v>
      </c>
      <c r="D27" s="4" t="s">
        <v>59</v>
      </c>
      <c r="E27" s="10"/>
      <c r="F27" s="10">
        <v>4</v>
      </c>
      <c r="G27" s="8">
        <v>8.5</v>
      </c>
      <c r="H27" s="21">
        <f t="shared" si="3"/>
        <v>34</v>
      </c>
    </row>
    <row r="28" spans="1:8" ht="15">
      <c r="A28" s="10">
        <f t="shared" si="2"/>
        <v>2.6000000000000005</v>
      </c>
      <c r="B28" s="4"/>
      <c r="C28" s="16" t="s">
        <v>46</v>
      </c>
      <c r="D28" s="4" t="s">
        <v>9</v>
      </c>
      <c r="E28" s="8">
        <v>0.0163</v>
      </c>
      <c r="F28" s="10">
        <f>E28*F25</f>
        <v>0.395112</v>
      </c>
      <c r="G28" s="8">
        <v>3.2</v>
      </c>
      <c r="H28" s="21">
        <f t="shared" si="3"/>
        <v>1.2643584</v>
      </c>
    </row>
    <row r="29" spans="1:8" s="14" customFormat="1" ht="45" customHeight="1">
      <c r="A29" s="3" t="s">
        <v>21</v>
      </c>
      <c r="B29" s="3" t="s">
        <v>99</v>
      </c>
      <c r="C29" s="5" t="s">
        <v>90</v>
      </c>
      <c r="D29" s="3" t="s">
        <v>57</v>
      </c>
      <c r="E29" s="12"/>
      <c r="F29" s="17">
        <v>32</v>
      </c>
      <c r="G29" s="12"/>
      <c r="H29" s="35">
        <f>H30+H31++H32++H33++H34++H35</f>
        <v>106.03781120000001</v>
      </c>
    </row>
    <row r="30" spans="1:8" ht="15">
      <c r="A30" s="10">
        <f aca="true" t="shared" si="4" ref="A30:A35">A29+0.1</f>
        <v>3.1</v>
      </c>
      <c r="B30" s="4" t="s">
        <v>47</v>
      </c>
      <c r="C30" s="16" t="s">
        <v>98</v>
      </c>
      <c r="D30" s="4" t="s">
        <v>58</v>
      </c>
      <c r="E30" s="8">
        <v>0.12</v>
      </c>
      <c r="F30" s="10">
        <f>E30*F29</f>
        <v>3.84</v>
      </c>
      <c r="G30" s="8">
        <v>4.6</v>
      </c>
      <c r="H30" s="21">
        <f aca="true" t="shared" si="5" ref="H30:H35">F30*G30</f>
        <v>17.663999999999998</v>
      </c>
    </row>
    <row r="31" spans="1:8" ht="15">
      <c r="A31" s="10">
        <f t="shared" si="4"/>
        <v>3.2</v>
      </c>
      <c r="B31" s="4"/>
      <c r="C31" s="16" t="s">
        <v>100</v>
      </c>
      <c r="D31" s="4" t="s">
        <v>9</v>
      </c>
      <c r="E31" s="8">
        <v>0.06</v>
      </c>
      <c r="F31" s="10">
        <f>E31*F29</f>
        <v>1.92</v>
      </c>
      <c r="G31" s="8">
        <v>3.2</v>
      </c>
      <c r="H31" s="21">
        <f t="shared" si="5"/>
        <v>6.144</v>
      </c>
    </row>
    <row r="32" spans="1:8" ht="15">
      <c r="A32" s="10">
        <f t="shared" si="4"/>
        <v>3.3000000000000003</v>
      </c>
      <c r="B32" s="4"/>
      <c r="C32" s="16" t="s">
        <v>70</v>
      </c>
      <c r="D32" s="4" t="s">
        <v>57</v>
      </c>
      <c r="E32" s="9">
        <v>1.01</v>
      </c>
      <c r="F32" s="10">
        <f>E32*F29</f>
        <v>32.32</v>
      </c>
      <c r="G32" s="8">
        <v>1.7</v>
      </c>
      <c r="H32" s="21">
        <f t="shared" si="5"/>
        <v>54.943999999999996</v>
      </c>
    </row>
    <row r="33" spans="1:8" ht="15">
      <c r="A33" s="10">
        <f t="shared" si="4"/>
        <v>3.4000000000000004</v>
      </c>
      <c r="B33" s="4"/>
      <c r="C33" s="16" t="s">
        <v>71</v>
      </c>
      <c r="D33" s="4" t="s">
        <v>59</v>
      </c>
      <c r="E33" s="10"/>
      <c r="F33" s="10">
        <v>13</v>
      </c>
      <c r="G33" s="8">
        <v>0.4</v>
      </c>
      <c r="H33" s="21">
        <f t="shared" si="5"/>
        <v>5.2</v>
      </c>
    </row>
    <row r="34" spans="1:8" ht="15">
      <c r="A34" s="10">
        <f t="shared" si="4"/>
        <v>3.5000000000000004</v>
      </c>
      <c r="B34" s="4"/>
      <c r="C34" s="16" t="s">
        <v>72</v>
      </c>
      <c r="D34" s="4" t="s">
        <v>59</v>
      </c>
      <c r="E34" s="10"/>
      <c r="F34" s="10">
        <v>3</v>
      </c>
      <c r="G34" s="8">
        <v>6.8</v>
      </c>
      <c r="H34" s="21">
        <f t="shared" si="5"/>
        <v>20.4</v>
      </c>
    </row>
    <row r="35" spans="1:8" ht="15">
      <c r="A35" s="10">
        <f t="shared" si="4"/>
        <v>3.6000000000000005</v>
      </c>
      <c r="B35" s="4"/>
      <c r="C35" s="16" t="s">
        <v>46</v>
      </c>
      <c r="D35" s="4" t="s">
        <v>9</v>
      </c>
      <c r="E35" s="8">
        <v>0.0163</v>
      </c>
      <c r="F35" s="10">
        <f>E35*F32</f>
        <v>0.526816</v>
      </c>
      <c r="G35" s="8">
        <v>3.2</v>
      </c>
      <c r="H35" s="21">
        <f t="shared" si="5"/>
        <v>1.6858111999999998</v>
      </c>
    </row>
    <row r="36" spans="1:8" s="14" customFormat="1" ht="45" customHeight="1">
      <c r="A36" s="3" t="s">
        <v>22</v>
      </c>
      <c r="B36" s="3" t="s">
        <v>124</v>
      </c>
      <c r="C36" s="5" t="s">
        <v>126</v>
      </c>
      <c r="D36" s="3" t="s">
        <v>30</v>
      </c>
      <c r="E36" s="12"/>
      <c r="F36" s="17">
        <v>1</v>
      </c>
      <c r="G36" s="12"/>
      <c r="H36" s="35">
        <f>H37++H38++H39++H40</f>
        <v>20.748</v>
      </c>
    </row>
    <row r="37" spans="1:8" ht="15">
      <c r="A37" s="10">
        <f>A36+0.1</f>
        <v>4.1</v>
      </c>
      <c r="B37" s="4"/>
      <c r="C37" s="16" t="s">
        <v>96</v>
      </c>
      <c r="D37" s="4" t="s">
        <v>58</v>
      </c>
      <c r="E37" s="8">
        <v>1.54</v>
      </c>
      <c r="F37" s="10">
        <f>E37*F36</f>
        <v>1.54</v>
      </c>
      <c r="G37" s="8">
        <v>4.6</v>
      </c>
      <c r="H37" s="21">
        <f>F37*G37</f>
        <v>7.084</v>
      </c>
    </row>
    <row r="38" spans="1:8" ht="15">
      <c r="A38" s="10">
        <f>A37+0.1</f>
        <v>4.199999999999999</v>
      </c>
      <c r="B38" s="4"/>
      <c r="C38" s="16" t="s">
        <v>53</v>
      </c>
      <c r="D38" s="4" t="s">
        <v>48</v>
      </c>
      <c r="E38" s="8">
        <v>0.03</v>
      </c>
      <c r="F38" s="9">
        <f>E38*F36</f>
        <v>0.03</v>
      </c>
      <c r="G38" s="8">
        <v>3.2</v>
      </c>
      <c r="H38" s="39">
        <f>F38*G38</f>
        <v>0.096</v>
      </c>
    </row>
    <row r="39" spans="1:8" ht="15">
      <c r="A39" s="10">
        <f>A38+0.1</f>
        <v>4.299999999999999</v>
      </c>
      <c r="B39" s="4"/>
      <c r="C39" s="16" t="s">
        <v>125</v>
      </c>
      <c r="D39" s="4" t="s">
        <v>57</v>
      </c>
      <c r="E39" s="9">
        <v>1</v>
      </c>
      <c r="F39" s="10">
        <f>E39*F36</f>
        <v>1</v>
      </c>
      <c r="G39" s="8">
        <v>12</v>
      </c>
      <c r="H39" s="21">
        <f>F39*G39</f>
        <v>12</v>
      </c>
    </row>
    <row r="40" spans="1:8" ht="15">
      <c r="A40" s="10">
        <f>A39+0.1</f>
        <v>4.399999999999999</v>
      </c>
      <c r="B40" s="4"/>
      <c r="C40" s="16" t="s">
        <v>46</v>
      </c>
      <c r="D40" s="4" t="s">
        <v>9</v>
      </c>
      <c r="E40" s="8">
        <v>0.49</v>
      </c>
      <c r="F40" s="10">
        <f>E40*F39</f>
        <v>0.49</v>
      </c>
      <c r="G40" s="8">
        <v>3.2</v>
      </c>
      <c r="H40" s="21">
        <f>F40*G40</f>
        <v>1.568</v>
      </c>
    </row>
    <row r="41" spans="1:8" s="14" customFormat="1" ht="45" customHeight="1">
      <c r="A41" s="3" t="s">
        <v>23</v>
      </c>
      <c r="B41" s="3" t="s">
        <v>124</v>
      </c>
      <c r="C41" s="5" t="s">
        <v>127</v>
      </c>
      <c r="D41" s="3" t="s">
        <v>30</v>
      </c>
      <c r="E41" s="12"/>
      <c r="F41" s="17">
        <v>1</v>
      </c>
      <c r="G41" s="12"/>
      <c r="H41" s="35">
        <f>H42+H43+H44++H45</f>
        <v>38.748</v>
      </c>
    </row>
    <row r="42" spans="1:8" ht="15">
      <c r="A42" s="10">
        <f>A41+0.1</f>
        <v>5.1</v>
      </c>
      <c r="B42" s="4"/>
      <c r="C42" s="16" t="s">
        <v>96</v>
      </c>
      <c r="D42" s="4" t="s">
        <v>58</v>
      </c>
      <c r="E42" s="8">
        <v>1.54</v>
      </c>
      <c r="F42" s="10">
        <f>E42*F41</f>
        <v>1.54</v>
      </c>
      <c r="G42" s="8">
        <v>4.6</v>
      </c>
      <c r="H42" s="21">
        <f>F42*G42</f>
        <v>7.084</v>
      </c>
    </row>
    <row r="43" spans="1:8" ht="15">
      <c r="A43" s="10">
        <f>A42+0.1</f>
        <v>5.199999999999999</v>
      </c>
      <c r="B43" s="4"/>
      <c r="C43" s="16" t="s">
        <v>53</v>
      </c>
      <c r="D43" s="4" t="s">
        <v>48</v>
      </c>
      <c r="E43" s="8">
        <v>0.03</v>
      </c>
      <c r="F43" s="9">
        <f>E43*F41</f>
        <v>0.03</v>
      </c>
      <c r="G43" s="8">
        <v>3.2</v>
      </c>
      <c r="H43" s="39">
        <f>F43*G43</f>
        <v>0.096</v>
      </c>
    </row>
    <row r="44" spans="1:8" ht="15">
      <c r="A44" s="10">
        <f>A43+0.1</f>
        <v>5.299999999999999</v>
      </c>
      <c r="B44" s="4"/>
      <c r="C44" s="16" t="s">
        <v>127</v>
      </c>
      <c r="D44" s="4" t="s">
        <v>57</v>
      </c>
      <c r="E44" s="9">
        <v>1</v>
      </c>
      <c r="F44" s="10">
        <f>E44*F41</f>
        <v>1</v>
      </c>
      <c r="G44" s="8">
        <v>30</v>
      </c>
      <c r="H44" s="21">
        <f>F44*G44</f>
        <v>30</v>
      </c>
    </row>
    <row r="45" spans="1:8" ht="15">
      <c r="A45" s="10">
        <f>A44+0.1</f>
        <v>5.399999999999999</v>
      </c>
      <c r="B45" s="4"/>
      <c r="C45" s="16" t="s">
        <v>46</v>
      </c>
      <c r="D45" s="4" t="s">
        <v>9</v>
      </c>
      <c r="E45" s="8">
        <v>0.49</v>
      </c>
      <c r="F45" s="10">
        <f>E45*F44</f>
        <v>0.49</v>
      </c>
      <c r="G45" s="8">
        <v>3.2</v>
      </c>
      <c r="H45" s="21">
        <f>F45*G45</f>
        <v>1.568</v>
      </c>
    </row>
    <row r="46" spans="1:8" s="14" customFormat="1" ht="42" customHeight="1">
      <c r="A46" s="3" t="s">
        <v>24</v>
      </c>
      <c r="B46" s="3" t="s">
        <v>124</v>
      </c>
      <c r="C46" s="5" t="s">
        <v>103</v>
      </c>
      <c r="D46" s="3" t="s">
        <v>30</v>
      </c>
      <c r="E46" s="12"/>
      <c r="F46" s="17">
        <v>1</v>
      </c>
      <c r="G46" s="12"/>
      <c r="H46" s="35">
        <f>H47+H48++H49++H50</f>
        <v>20.748</v>
      </c>
    </row>
    <row r="47" spans="1:8" ht="15">
      <c r="A47" s="10">
        <f>A46+0.1</f>
        <v>6.1</v>
      </c>
      <c r="B47" s="4"/>
      <c r="C47" s="16" t="s">
        <v>96</v>
      </c>
      <c r="D47" s="4" t="s">
        <v>58</v>
      </c>
      <c r="E47" s="8">
        <v>1.54</v>
      </c>
      <c r="F47" s="10">
        <f>E47*F46</f>
        <v>1.54</v>
      </c>
      <c r="G47" s="8">
        <v>4.6</v>
      </c>
      <c r="H47" s="21">
        <f>F47*G47</f>
        <v>7.084</v>
      </c>
    </row>
    <row r="48" spans="1:8" ht="15">
      <c r="A48" s="10">
        <f>A47+0.1</f>
        <v>6.199999999999999</v>
      </c>
      <c r="B48" s="4"/>
      <c r="C48" s="16" t="s">
        <v>53</v>
      </c>
      <c r="D48" s="4" t="s">
        <v>48</v>
      </c>
      <c r="E48" s="8">
        <v>0.03</v>
      </c>
      <c r="F48" s="9">
        <f>E48*F46</f>
        <v>0.03</v>
      </c>
      <c r="G48" s="8">
        <v>3.2</v>
      </c>
      <c r="H48" s="39">
        <f>F48*G48</f>
        <v>0.096</v>
      </c>
    </row>
    <row r="49" spans="1:8" ht="15">
      <c r="A49" s="10">
        <f>A48+0.1</f>
        <v>6.299999999999999</v>
      </c>
      <c r="B49" s="4"/>
      <c r="C49" s="16" t="s">
        <v>103</v>
      </c>
      <c r="D49" s="4" t="s">
        <v>57</v>
      </c>
      <c r="E49" s="9">
        <v>1</v>
      </c>
      <c r="F49" s="10">
        <f>E49*F46</f>
        <v>1</v>
      </c>
      <c r="G49" s="8">
        <v>12</v>
      </c>
      <c r="H49" s="21">
        <f>F49*G49</f>
        <v>12</v>
      </c>
    </row>
    <row r="50" spans="1:8" ht="15">
      <c r="A50" s="10">
        <f>A49+0.1</f>
        <v>6.399999999999999</v>
      </c>
      <c r="B50" s="4"/>
      <c r="C50" s="16" t="s">
        <v>46</v>
      </c>
      <c r="D50" s="4" t="s">
        <v>9</v>
      </c>
      <c r="E50" s="8">
        <v>0.49</v>
      </c>
      <c r="F50" s="10">
        <f>E50*F49</f>
        <v>0.49</v>
      </c>
      <c r="G50" s="8">
        <v>3.2</v>
      </c>
      <c r="H50" s="21">
        <f>F50*G50</f>
        <v>1.568</v>
      </c>
    </row>
    <row r="51" spans="1:9" s="14" customFormat="1" ht="40.5">
      <c r="A51" s="3" t="s">
        <v>12</v>
      </c>
      <c r="B51" s="3" t="s">
        <v>73</v>
      </c>
      <c r="C51" s="5" t="s">
        <v>74</v>
      </c>
      <c r="D51" s="3" t="s">
        <v>57</v>
      </c>
      <c r="E51" s="12"/>
      <c r="F51" s="17">
        <v>86</v>
      </c>
      <c r="G51" s="12"/>
      <c r="H51" s="35">
        <f>H52+H53</f>
        <v>35.514559999999996</v>
      </c>
      <c r="I51" s="33"/>
    </row>
    <row r="52" spans="1:8" ht="18" customHeight="1">
      <c r="A52" s="10">
        <f>A51+0.1</f>
        <v>7.1</v>
      </c>
      <c r="B52" s="4"/>
      <c r="C52" s="16" t="s">
        <v>95</v>
      </c>
      <c r="D52" s="4" t="s">
        <v>58</v>
      </c>
      <c r="E52" s="8">
        <v>0.06</v>
      </c>
      <c r="F52" s="10">
        <f>E52*F51</f>
        <v>5.16</v>
      </c>
      <c r="G52" s="8">
        <v>4.6</v>
      </c>
      <c r="H52" s="21">
        <f>F52*G52</f>
        <v>23.735999999999997</v>
      </c>
    </row>
    <row r="53" spans="1:8" ht="13.5" customHeight="1">
      <c r="A53" s="10">
        <f>A52+0.1</f>
        <v>7.199999999999999</v>
      </c>
      <c r="B53" s="4"/>
      <c r="C53" s="16" t="s">
        <v>46</v>
      </c>
      <c r="D53" s="4" t="s">
        <v>9</v>
      </c>
      <c r="E53" s="8">
        <v>0.0428</v>
      </c>
      <c r="F53" s="10">
        <f>E53*F51</f>
        <v>3.6807999999999996</v>
      </c>
      <c r="G53" s="8">
        <v>3.2</v>
      </c>
      <c r="H53" s="21">
        <f>F53*G53</f>
        <v>11.778559999999999</v>
      </c>
    </row>
    <row r="54" spans="1:8" s="14" customFormat="1" ht="51.75" customHeight="1">
      <c r="A54" s="3" t="s">
        <v>13</v>
      </c>
      <c r="B54" s="3" t="s">
        <v>101</v>
      </c>
      <c r="C54" s="5" t="s">
        <v>130</v>
      </c>
      <c r="D54" s="3" t="s">
        <v>79</v>
      </c>
      <c r="E54" s="12"/>
      <c r="F54" s="17">
        <v>1</v>
      </c>
      <c r="G54" s="12"/>
      <c r="H54" s="35">
        <f>H55+H56++H57++H58++H59</f>
        <v>566.3100000000001</v>
      </c>
    </row>
    <row r="55" spans="1:8" ht="13.5">
      <c r="A55" s="10">
        <f>A54+0.1</f>
        <v>8.1</v>
      </c>
      <c r="B55" s="4"/>
      <c r="C55" s="32" t="s">
        <v>102</v>
      </c>
      <c r="D55" s="4" t="s">
        <v>58</v>
      </c>
      <c r="E55" s="8">
        <v>19.09</v>
      </c>
      <c r="F55" s="10">
        <f>E55*F54</f>
        <v>19.09</v>
      </c>
      <c r="G55" s="8">
        <v>4.6</v>
      </c>
      <c r="H55" s="21">
        <f>F55*G55</f>
        <v>87.814</v>
      </c>
    </row>
    <row r="56" spans="1:8" ht="15" customHeight="1">
      <c r="A56" s="10">
        <f>A55+0.1</f>
        <v>8.2</v>
      </c>
      <c r="B56" s="4"/>
      <c r="C56" s="32" t="s">
        <v>92</v>
      </c>
      <c r="D56" s="4" t="s">
        <v>9</v>
      </c>
      <c r="E56" s="8">
        <v>0.45</v>
      </c>
      <c r="F56" s="10">
        <f>E56*F54</f>
        <v>0.45</v>
      </c>
      <c r="G56" s="8">
        <v>3.2</v>
      </c>
      <c r="H56" s="21">
        <f>F56*G56</f>
        <v>1.4400000000000002</v>
      </c>
    </row>
    <row r="57" spans="1:8" ht="13.5">
      <c r="A57" s="10">
        <f>A56+0.1</f>
        <v>8.299999999999999</v>
      </c>
      <c r="B57" s="4"/>
      <c r="C57" s="22" t="s">
        <v>128</v>
      </c>
      <c r="D57" s="4" t="s">
        <v>50</v>
      </c>
      <c r="E57" s="10">
        <v>1</v>
      </c>
      <c r="F57" s="10">
        <f>E57*F54</f>
        <v>1</v>
      </c>
      <c r="G57" s="8">
        <v>430</v>
      </c>
      <c r="H57" s="21">
        <f>F57*G57</f>
        <v>430</v>
      </c>
    </row>
    <row r="58" spans="1:8" ht="13.5">
      <c r="A58" s="10">
        <f>A57+0.1</f>
        <v>8.399999999999999</v>
      </c>
      <c r="B58" s="4"/>
      <c r="C58" s="22" t="s">
        <v>129</v>
      </c>
      <c r="D58" s="4" t="s">
        <v>30</v>
      </c>
      <c r="E58" s="10"/>
      <c r="F58" s="10">
        <v>1</v>
      </c>
      <c r="G58" s="8">
        <v>42</v>
      </c>
      <c r="H58" s="21">
        <f>F58*G58</f>
        <v>42</v>
      </c>
    </row>
    <row r="59" spans="1:8" ht="15.75" customHeight="1">
      <c r="A59" s="10">
        <f>A58+0.1</f>
        <v>8.499999999999998</v>
      </c>
      <c r="B59" s="4"/>
      <c r="C59" s="32" t="s">
        <v>46</v>
      </c>
      <c r="D59" s="4" t="s">
        <v>9</v>
      </c>
      <c r="E59" s="9">
        <v>1.58</v>
      </c>
      <c r="F59" s="10">
        <f>E59*F54</f>
        <v>1.58</v>
      </c>
      <c r="G59" s="8">
        <v>3.2</v>
      </c>
      <c r="H59" s="21">
        <f>F59*G59</f>
        <v>5.056000000000001</v>
      </c>
    </row>
    <row r="60" spans="1:8" s="14" customFormat="1" ht="52.5" customHeight="1">
      <c r="A60" s="3" t="s">
        <v>14</v>
      </c>
      <c r="B60" s="3" t="s">
        <v>43</v>
      </c>
      <c r="C60" s="5" t="s">
        <v>82</v>
      </c>
      <c r="D60" s="3" t="s">
        <v>30</v>
      </c>
      <c r="E60" s="17"/>
      <c r="F60" s="17">
        <v>10</v>
      </c>
      <c r="G60" s="17"/>
      <c r="H60" s="35">
        <f>H61+H62</f>
        <v>49.67999999999999</v>
      </c>
    </row>
    <row r="61" spans="1:8" ht="14.25" customHeight="1">
      <c r="A61" s="10">
        <f>A60+0.1</f>
        <v>9.1</v>
      </c>
      <c r="B61" s="4"/>
      <c r="C61" s="16" t="s">
        <v>51</v>
      </c>
      <c r="D61" s="4" t="s">
        <v>45</v>
      </c>
      <c r="E61" s="9">
        <v>0.76</v>
      </c>
      <c r="F61" s="10">
        <f>E61*F60</f>
        <v>7.6</v>
      </c>
      <c r="G61" s="8">
        <v>4.6</v>
      </c>
      <c r="H61" s="21">
        <f>F61*G61</f>
        <v>34.959999999999994</v>
      </c>
    </row>
    <row r="62" spans="1:8" ht="14.25" customHeight="1">
      <c r="A62" s="10">
        <f>A61+0.1</f>
        <v>9.2</v>
      </c>
      <c r="B62" s="4"/>
      <c r="C62" s="16" t="s">
        <v>52</v>
      </c>
      <c r="D62" s="4" t="s">
        <v>9</v>
      </c>
      <c r="E62" s="9">
        <v>0.46</v>
      </c>
      <c r="F62" s="10">
        <f>E62*F60</f>
        <v>4.6000000000000005</v>
      </c>
      <c r="G62" s="10">
        <v>3.2</v>
      </c>
      <c r="H62" s="21">
        <f>F62*G62</f>
        <v>14.720000000000002</v>
      </c>
    </row>
    <row r="63" spans="1:8" ht="16.5" customHeight="1">
      <c r="A63" s="4"/>
      <c r="B63" s="4"/>
      <c r="C63" s="28" t="s">
        <v>75</v>
      </c>
      <c r="D63" s="4"/>
      <c r="E63" s="8"/>
      <c r="F63" s="10"/>
      <c r="G63" s="8"/>
      <c r="H63" s="21"/>
    </row>
    <row r="64" spans="1:8" s="14" customFormat="1" ht="45" customHeight="1">
      <c r="A64" s="3" t="s">
        <v>15</v>
      </c>
      <c r="B64" s="3" t="s">
        <v>76</v>
      </c>
      <c r="C64" s="5" t="s">
        <v>77</v>
      </c>
      <c r="D64" s="3" t="s">
        <v>57</v>
      </c>
      <c r="E64" s="12"/>
      <c r="F64" s="17">
        <v>22</v>
      </c>
      <c r="G64" s="12"/>
      <c r="H64" s="35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87</v>
      </c>
      <c r="D65" s="4" t="s">
        <v>58</v>
      </c>
      <c r="E65" s="8">
        <v>0.67</v>
      </c>
      <c r="F65" s="10">
        <f>E65*F64</f>
        <v>14.74</v>
      </c>
      <c r="G65" s="8">
        <v>4.6</v>
      </c>
      <c r="H65" s="21">
        <f>F65*G65</f>
        <v>67.804</v>
      </c>
    </row>
    <row r="66" spans="1:8" ht="15">
      <c r="A66" s="10">
        <f>A65+0.1</f>
        <v>10.2</v>
      </c>
      <c r="B66" s="4"/>
      <c r="C66" s="16" t="s">
        <v>88</v>
      </c>
      <c r="D66" s="4" t="s">
        <v>9</v>
      </c>
      <c r="E66" s="8">
        <v>0.001</v>
      </c>
      <c r="F66" s="10">
        <f>E66*F64</f>
        <v>0.022</v>
      </c>
      <c r="G66" s="8">
        <v>3.2</v>
      </c>
      <c r="H66" s="21">
        <f>F66*G66</f>
        <v>0.0704</v>
      </c>
    </row>
    <row r="67" spans="1:8" ht="15">
      <c r="A67" s="10">
        <f>A66+0.1</f>
        <v>10.299999999999999</v>
      </c>
      <c r="B67" s="4"/>
      <c r="C67" s="16" t="s">
        <v>97</v>
      </c>
      <c r="D67" s="4" t="s">
        <v>49</v>
      </c>
      <c r="E67" s="10">
        <v>1</v>
      </c>
      <c r="F67" s="10">
        <f>E67*F64</f>
        <v>22</v>
      </c>
      <c r="G67" s="8">
        <v>5.1</v>
      </c>
      <c r="H67" s="21">
        <f>F67*G67</f>
        <v>112.19999999999999</v>
      </c>
    </row>
    <row r="68" spans="1:8" ht="15">
      <c r="A68" s="10">
        <f>A67+0.1</f>
        <v>10.399999999999999</v>
      </c>
      <c r="B68" s="4"/>
      <c r="C68" s="16" t="s">
        <v>78</v>
      </c>
      <c r="D68" s="4" t="s">
        <v>59</v>
      </c>
      <c r="E68" s="8"/>
      <c r="F68" s="10">
        <v>14</v>
      </c>
      <c r="G68" s="8">
        <v>5</v>
      </c>
      <c r="H68" s="21">
        <f>F68*G68</f>
        <v>70</v>
      </c>
    </row>
    <row r="69" spans="1:8" ht="15">
      <c r="A69" s="10">
        <f>A68+0.1</f>
        <v>10.499999999999998</v>
      </c>
      <c r="B69" s="3"/>
      <c r="C69" s="16" t="s">
        <v>46</v>
      </c>
      <c r="D69" s="4" t="s">
        <v>9</v>
      </c>
      <c r="E69" s="8">
        <v>0.208</v>
      </c>
      <c r="F69" s="10">
        <f>E69*F64</f>
        <v>4.576</v>
      </c>
      <c r="G69" s="8">
        <v>3.2</v>
      </c>
      <c r="H69" s="21">
        <f>F69*G69</f>
        <v>14.6432</v>
      </c>
    </row>
    <row r="70" spans="1:8" s="14" customFormat="1" ht="45" customHeight="1">
      <c r="A70" s="3" t="s">
        <v>54</v>
      </c>
      <c r="B70" s="3" t="s">
        <v>60</v>
      </c>
      <c r="C70" s="5" t="s">
        <v>61</v>
      </c>
      <c r="D70" s="3" t="s">
        <v>57</v>
      </c>
      <c r="E70" s="12"/>
      <c r="F70" s="17">
        <v>20</v>
      </c>
      <c r="G70" s="12"/>
      <c r="H70" s="35">
        <f>H71+H72++H73+H74+H75</f>
        <v>224.448</v>
      </c>
    </row>
    <row r="71" spans="1:8" ht="15">
      <c r="A71" s="10">
        <f>A70+0.1</f>
        <v>11.1</v>
      </c>
      <c r="B71" s="4"/>
      <c r="C71" s="16" t="s">
        <v>62</v>
      </c>
      <c r="D71" s="4" t="s">
        <v>58</v>
      </c>
      <c r="E71" s="8">
        <v>0.7</v>
      </c>
      <c r="F71" s="10">
        <f>E71*F70</f>
        <v>14</v>
      </c>
      <c r="G71" s="8">
        <v>4.6</v>
      </c>
      <c r="H71" s="21">
        <f>F71*G71</f>
        <v>64.39999999999999</v>
      </c>
    </row>
    <row r="72" spans="1:8" ht="15">
      <c r="A72" s="10">
        <f>A71+0.1</f>
        <v>11.2</v>
      </c>
      <c r="B72" s="4"/>
      <c r="C72" s="16" t="s">
        <v>63</v>
      </c>
      <c r="D72" s="4" t="s">
        <v>9</v>
      </c>
      <c r="E72" s="8">
        <v>0.001</v>
      </c>
      <c r="F72" s="10">
        <f>E72*F70</f>
        <v>0.02</v>
      </c>
      <c r="G72" s="8">
        <v>3.2</v>
      </c>
      <c r="H72" s="21">
        <f>F72*G72</f>
        <v>0.064</v>
      </c>
    </row>
    <row r="73" spans="1:8" ht="16.5" customHeight="1">
      <c r="A73" s="10">
        <f>A72+0.1</f>
        <v>11.299999999999999</v>
      </c>
      <c r="B73" s="4"/>
      <c r="C73" s="16" t="s">
        <v>64</v>
      </c>
      <c r="D73" s="4" t="s">
        <v>49</v>
      </c>
      <c r="E73" s="10">
        <v>1</v>
      </c>
      <c r="F73" s="10">
        <f>E73*F70</f>
        <v>20</v>
      </c>
      <c r="G73" s="8">
        <v>4</v>
      </c>
      <c r="H73" s="21">
        <f>F73*G73</f>
        <v>80</v>
      </c>
    </row>
    <row r="74" spans="1:8" ht="15">
      <c r="A74" s="10">
        <f>A73+0.1</f>
        <v>11.399999999999999</v>
      </c>
      <c r="B74" s="4"/>
      <c r="C74" s="16" t="s">
        <v>65</v>
      </c>
      <c r="D74" s="4" t="s">
        <v>59</v>
      </c>
      <c r="E74" s="8"/>
      <c r="F74" s="10">
        <v>20</v>
      </c>
      <c r="G74" s="8">
        <v>3.5</v>
      </c>
      <c r="H74" s="21">
        <f>F74*G74</f>
        <v>70</v>
      </c>
    </row>
    <row r="75" spans="1:8" ht="15">
      <c r="A75" s="10">
        <f>A74+0.1</f>
        <v>11.499999999999998</v>
      </c>
      <c r="B75" s="4"/>
      <c r="C75" s="16" t="s">
        <v>46</v>
      </c>
      <c r="D75" s="4" t="s">
        <v>9</v>
      </c>
      <c r="E75" s="8">
        <v>0.156</v>
      </c>
      <c r="F75" s="10">
        <f>E75*F70</f>
        <v>3.12</v>
      </c>
      <c r="G75" s="8">
        <v>3.2</v>
      </c>
      <c r="H75" s="21">
        <f>F75*G75</f>
        <v>9.984000000000002</v>
      </c>
    </row>
    <row r="76" spans="1:8" s="14" customFormat="1" ht="48" customHeight="1">
      <c r="A76" s="3" t="s">
        <v>31</v>
      </c>
      <c r="B76" s="3" t="s">
        <v>106</v>
      </c>
      <c r="C76" s="5" t="s">
        <v>131</v>
      </c>
      <c r="D76" s="3" t="s">
        <v>79</v>
      </c>
      <c r="E76" s="12"/>
      <c r="F76" s="17">
        <v>4</v>
      </c>
      <c r="G76" s="12"/>
      <c r="H76" s="35">
        <f>H77++H78++H79++H80</f>
        <v>537.2479999999999</v>
      </c>
    </row>
    <row r="77" spans="1:8" ht="15">
      <c r="A77" s="10">
        <f>A76+0.1</f>
        <v>12.1</v>
      </c>
      <c r="B77" s="4"/>
      <c r="C77" s="16" t="s">
        <v>104</v>
      </c>
      <c r="D77" s="4" t="s">
        <v>58</v>
      </c>
      <c r="E77" s="8">
        <v>4.2</v>
      </c>
      <c r="F77" s="10">
        <f>E77*F76</f>
        <v>16.8</v>
      </c>
      <c r="G77" s="8">
        <v>4.6</v>
      </c>
      <c r="H77" s="21">
        <f>F77*G77</f>
        <v>77.28</v>
      </c>
    </row>
    <row r="78" spans="1:8" ht="15">
      <c r="A78" s="10">
        <f>A77+0.1</f>
        <v>12.2</v>
      </c>
      <c r="B78" s="4"/>
      <c r="C78" s="16" t="s">
        <v>105</v>
      </c>
      <c r="D78" s="4" t="s">
        <v>9</v>
      </c>
      <c r="E78" s="8">
        <v>0.32</v>
      </c>
      <c r="F78" s="10">
        <f>E78*F76</f>
        <v>1.28</v>
      </c>
      <c r="G78" s="8">
        <v>3.2</v>
      </c>
      <c r="H78" s="21">
        <f>F78*G78</f>
        <v>4.096</v>
      </c>
    </row>
    <row r="79" spans="1:8" ht="15">
      <c r="A79" s="10">
        <f>A78+0.1</f>
        <v>12.299999999999999</v>
      </c>
      <c r="B79" s="4"/>
      <c r="C79" s="16" t="s">
        <v>132</v>
      </c>
      <c r="D79" s="4" t="s">
        <v>50</v>
      </c>
      <c r="E79" s="8">
        <v>1</v>
      </c>
      <c r="F79" s="10">
        <f>E79*F76</f>
        <v>4</v>
      </c>
      <c r="G79" s="10">
        <v>110</v>
      </c>
      <c r="H79" s="21">
        <f>F79*G79</f>
        <v>440</v>
      </c>
    </row>
    <row r="80" spans="1:8" ht="15">
      <c r="A80" s="10">
        <f>A79+0.1</f>
        <v>12.399999999999999</v>
      </c>
      <c r="B80" s="4"/>
      <c r="C80" s="16" t="s">
        <v>46</v>
      </c>
      <c r="D80" s="4" t="s">
        <v>9</v>
      </c>
      <c r="E80" s="8">
        <v>1.24</v>
      </c>
      <c r="F80" s="10">
        <f>E80*F76</f>
        <v>4.96</v>
      </c>
      <c r="G80" s="8">
        <v>3.2</v>
      </c>
      <c r="H80" s="21">
        <f>F80*G80</f>
        <v>15.872</v>
      </c>
    </row>
    <row r="81" spans="1:8" s="14" customFormat="1" ht="52.5" customHeight="1">
      <c r="A81" s="3" t="s">
        <v>32</v>
      </c>
      <c r="B81" s="3" t="s">
        <v>107</v>
      </c>
      <c r="C81" s="5" t="s">
        <v>133</v>
      </c>
      <c r="D81" s="3" t="s">
        <v>79</v>
      </c>
      <c r="E81" s="12"/>
      <c r="F81" s="17">
        <v>4</v>
      </c>
      <c r="G81" s="12"/>
      <c r="H81" s="35">
        <f>H82+H83+H84+H85++H86++H87</f>
        <v>762.24</v>
      </c>
    </row>
    <row r="82" spans="1:8" ht="15">
      <c r="A82" s="10">
        <f aca="true" t="shared" si="6" ref="A82:A87">A81+0.1</f>
        <v>13.1</v>
      </c>
      <c r="B82" s="4"/>
      <c r="C82" s="16" t="s">
        <v>108</v>
      </c>
      <c r="D82" s="4" t="s">
        <v>58</v>
      </c>
      <c r="E82" s="8">
        <v>7.88</v>
      </c>
      <c r="F82" s="10">
        <f>E82*F81</f>
        <v>31.52</v>
      </c>
      <c r="G82" s="8">
        <v>4.6</v>
      </c>
      <c r="H82" s="21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16" t="s">
        <v>109</v>
      </c>
      <c r="D83" s="4" t="s">
        <v>9</v>
      </c>
      <c r="E83" s="8">
        <v>0.04</v>
      </c>
      <c r="F83" s="10">
        <f>E83*F81</f>
        <v>0.16</v>
      </c>
      <c r="G83" s="8">
        <v>3.2</v>
      </c>
      <c r="H83" s="21">
        <f t="shared" si="7"/>
        <v>0.512</v>
      </c>
    </row>
    <row r="84" spans="1:8" ht="15" customHeight="1">
      <c r="A84" s="10">
        <f t="shared" si="6"/>
        <v>13.299999999999999</v>
      </c>
      <c r="B84" s="4"/>
      <c r="C84" s="16" t="s">
        <v>134</v>
      </c>
      <c r="D84" s="4" t="s">
        <v>50</v>
      </c>
      <c r="E84" s="8">
        <v>1</v>
      </c>
      <c r="F84" s="10">
        <f>E84*F81</f>
        <v>4</v>
      </c>
      <c r="G84" s="8">
        <v>110</v>
      </c>
      <c r="H84" s="21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91</v>
      </c>
      <c r="D85" s="4" t="s">
        <v>30</v>
      </c>
      <c r="E85" s="8">
        <v>1</v>
      </c>
      <c r="F85" s="10">
        <f>E85*F81</f>
        <v>4</v>
      </c>
      <c r="G85" s="8">
        <v>25</v>
      </c>
      <c r="H85" s="21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80</v>
      </c>
      <c r="D86" s="4" t="s">
        <v>30</v>
      </c>
      <c r="E86" s="8">
        <v>2</v>
      </c>
      <c r="F86" s="10">
        <f>E86*F81</f>
        <v>8</v>
      </c>
      <c r="G86" s="8">
        <v>9</v>
      </c>
      <c r="H86" s="21">
        <f t="shared" si="7"/>
        <v>72</v>
      </c>
    </row>
    <row r="87" spans="1:8" ht="15">
      <c r="A87" s="10">
        <f t="shared" si="6"/>
        <v>13.599999999999998</v>
      </c>
      <c r="B87" s="4"/>
      <c r="C87" s="16" t="s">
        <v>46</v>
      </c>
      <c r="D87" s="4" t="s">
        <v>9</v>
      </c>
      <c r="E87" s="8">
        <v>0.37</v>
      </c>
      <c r="F87" s="10">
        <f>E87*F81</f>
        <v>1.48</v>
      </c>
      <c r="G87" s="8">
        <v>3.2</v>
      </c>
      <c r="H87" s="21">
        <f t="shared" si="7"/>
        <v>4.736</v>
      </c>
    </row>
    <row r="88" spans="1:8" s="14" customFormat="1" ht="45" customHeight="1">
      <c r="A88" s="3" t="s">
        <v>33</v>
      </c>
      <c r="B88" s="3" t="s">
        <v>106</v>
      </c>
      <c r="C88" s="5" t="s">
        <v>135</v>
      </c>
      <c r="D88" s="3" t="s">
        <v>79</v>
      </c>
      <c r="E88" s="12"/>
      <c r="F88" s="17">
        <v>1</v>
      </c>
      <c r="G88" s="12"/>
      <c r="H88" s="35">
        <f>H89++H90++H91++H92</f>
        <v>154.31199999999998</v>
      </c>
    </row>
    <row r="89" spans="1:8" ht="15">
      <c r="A89" s="10">
        <f>A88+0.1</f>
        <v>14.1</v>
      </c>
      <c r="B89" s="4"/>
      <c r="C89" s="16" t="s">
        <v>104</v>
      </c>
      <c r="D89" s="4" t="s">
        <v>58</v>
      </c>
      <c r="E89" s="8">
        <v>4.2</v>
      </c>
      <c r="F89" s="10">
        <f>E89*F88</f>
        <v>4.2</v>
      </c>
      <c r="G89" s="8">
        <v>4.6</v>
      </c>
      <c r="H89" s="21">
        <f>F89*G89</f>
        <v>19.32</v>
      </c>
    </row>
    <row r="90" spans="1:8" ht="15">
      <c r="A90" s="10">
        <f>A89+0.1</f>
        <v>14.2</v>
      </c>
      <c r="B90" s="4"/>
      <c r="C90" s="16" t="s">
        <v>105</v>
      </c>
      <c r="D90" s="4" t="s">
        <v>9</v>
      </c>
      <c r="E90" s="8">
        <v>0.32</v>
      </c>
      <c r="F90" s="10">
        <f>E90*F88</f>
        <v>0.32</v>
      </c>
      <c r="G90" s="8">
        <v>3.2</v>
      </c>
      <c r="H90" s="21">
        <f>F90*G90</f>
        <v>1.024</v>
      </c>
    </row>
    <row r="91" spans="1:8" ht="15">
      <c r="A91" s="10">
        <f>A90+0.1</f>
        <v>14.299999999999999</v>
      </c>
      <c r="B91" s="4"/>
      <c r="C91" s="16" t="s">
        <v>118</v>
      </c>
      <c r="D91" s="4" t="s">
        <v>50</v>
      </c>
      <c r="E91" s="8">
        <v>1</v>
      </c>
      <c r="F91" s="10">
        <f>E91*F88</f>
        <v>1</v>
      </c>
      <c r="G91" s="10">
        <v>130</v>
      </c>
      <c r="H91" s="21">
        <f>F91*G91</f>
        <v>130</v>
      </c>
    </row>
    <row r="92" spans="1:8" ht="15">
      <c r="A92" s="10">
        <f>A91+0.1</f>
        <v>14.399999999999999</v>
      </c>
      <c r="B92" s="4"/>
      <c r="C92" s="16" t="s">
        <v>46</v>
      </c>
      <c r="D92" s="4" t="s">
        <v>9</v>
      </c>
      <c r="E92" s="8">
        <v>1.24</v>
      </c>
      <c r="F92" s="10">
        <f>E92*F88</f>
        <v>1.24</v>
      </c>
      <c r="G92" s="8">
        <v>3.2</v>
      </c>
      <c r="H92" s="21">
        <f>F92*G92</f>
        <v>3.968</v>
      </c>
    </row>
    <row r="93" spans="1:8" s="14" customFormat="1" ht="45.75" customHeight="1">
      <c r="A93" s="3" t="s">
        <v>55</v>
      </c>
      <c r="B93" s="3" t="s">
        <v>107</v>
      </c>
      <c r="C93" s="5" t="s">
        <v>136</v>
      </c>
      <c r="D93" s="3" t="s">
        <v>79</v>
      </c>
      <c r="E93" s="12"/>
      <c r="F93" s="17">
        <v>2</v>
      </c>
      <c r="G93" s="12"/>
      <c r="H93" s="35">
        <f>H94+H95+H96+H97++H98++H99</f>
        <v>401.12</v>
      </c>
    </row>
    <row r="94" spans="1:8" ht="15">
      <c r="A94" s="10">
        <f aca="true" t="shared" si="8" ref="A94:A99">A93+0.1</f>
        <v>15.1</v>
      </c>
      <c r="B94" s="4"/>
      <c r="C94" s="16" t="s">
        <v>108</v>
      </c>
      <c r="D94" s="4" t="s">
        <v>58</v>
      </c>
      <c r="E94" s="8">
        <v>7.88</v>
      </c>
      <c r="F94" s="10">
        <f>E94*F93</f>
        <v>15.76</v>
      </c>
      <c r="G94" s="8">
        <v>4.6</v>
      </c>
      <c r="H94" s="21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16" t="s">
        <v>109</v>
      </c>
      <c r="D95" s="4" t="s">
        <v>9</v>
      </c>
      <c r="E95" s="8">
        <v>0.04</v>
      </c>
      <c r="F95" s="10">
        <f>E95*F93</f>
        <v>0.08</v>
      </c>
      <c r="G95" s="8">
        <v>3.2</v>
      </c>
      <c r="H95" s="21">
        <f t="shared" si="9"/>
        <v>0.256</v>
      </c>
    </row>
    <row r="96" spans="1:8" ht="15" customHeight="1">
      <c r="A96" s="10">
        <f t="shared" si="8"/>
        <v>15.299999999999999</v>
      </c>
      <c r="B96" s="4"/>
      <c r="C96" s="16" t="s">
        <v>138</v>
      </c>
      <c r="D96" s="4" t="s">
        <v>50</v>
      </c>
      <c r="E96" s="8">
        <v>1</v>
      </c>
      <c r="F96" s="10">
        <f>E96*F93</f>
        <v>2</v>
      </c>
      <c r="G96" s="8">
        <v>120</v>
      </c>
      <c r="H96" s="21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91</v>
      </c>
      <c r="D97" s="4" t="s">
        <v>30</v>
      </c>
      <c r="E97" s="8">
        <v>1</v>
      </c>
      <c r="F97" s="10">
        <f>E97*F93</f>
        <v>2</v>
      </c>
      <c r="G97" s="8">
        <v>25</v>
      </c>
      <c r="H97" s="21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80</v>
      </c>
      <c r="D98" s="4" t="s">
        <v>30</v>
      </c>
      <c r="E98" s="8">
        <v>2</v>
      </c>
      <c r="F98" s="10">
        <f>E98*F93</f>
        <v>4</v>
      </c>
      <c r="G98" s="8">
        <v>9</v>
      </c>
      <c r="H98" s="21">
        <f t="shared" si="9"/>
        <v>36</v>
      </c>
    </row>
    <row r="99" spans="1:8" ht="15">
      <c r="A99" s="10">
        <f t="shared" si="8"/>
        <v>15.599999999999998</v>
      </c>
      <c r="B99" s="4"/>
      <c r="C99" s="16" t="s">
        <v>46</v>
      </c>
      <c r="D99" s="4" t="s">
        <v>9</v>
      </c>
      <c r="E99" s="8">
        <v>0.37</v>
      </c>
      <c r="F99" s="10">
        <f>E99*F93</f>
        <v>0.74</v>
      </c>
      <c r="G99" s="8">
        <v>3.2</v>
      </c>
      <c r="H99" s="21">
        <f t="shared" si="9"/>
        <v>2.368</v>
      </c>
    </row>
    <row r="100" spans="1:8" s="14" customFormat="1" ht="47.25" customHeight="1">
      <c r="A100" s="3" t="s">
        <v>36</v>
      </c>
      <c r="B100" s="3" t="s">
        <v>107</v>
      </c>
      <c r="C100" s="5" t="s">
        <v>137</v>
      </c>
      <c r="D100" s="3" t="s">
        <v>79</v>
      </c>
      <c r="E100" s="12"/>
      <c r="F100" s="17">
        <v>1</v>
      </c>
      <c r="G100" s="12"/>
      <c r="H100" s="35">
        <f>H101+H102++H103++H104++H105</f>
        <v>152.56</v>
      </c>
    </row>
    <row r="101" spans="1:8" ht="15">
      <c r="A101" s="10">
        <f>A100+0.1</f>
        <v>16.1</v>
      </c>
      <c r="B101" s="4"/>
      <c r="C101" s="16" t="s">
        <v>108</v>
      </c>
      <c r="D101" s="4" t="s">
        <v>58</v>
      </c>
      <c r="E101" s="8">
        <v>7.88</v>
      </c>
      <c r="F101" s="10">
        <f>E101*F100</f>
        <v>7.88</v>
      </c>
      <c r="G101" s="8">
        <v>4.6</v>
      </c>
      <c r="H101" s="21">
        <f>F101*G101</f>
        <v>36.248</v>
      </c>
    </row>
    <row r="102" spans="1:8" ht="15.75" customHeight="1">
      <c r="A102" s="10">
        <f>A101+0.1</f>
        <v>16.200000000000003</v>
      </c>
      <c r="B102" s="4"/>
      <c r="C102" s="16" t="s">
        <v>109</v>
      </c>
      <c r="D102" s="4" t="s">
        <v>9</v>
      </c>
      <c r="E102" s="8">
        <v>0.04</v>
      </c>
      <c r="F102" s="10">
        <f>E102*F100</f>
        <v>0.04</v>
      </c>
      <c r="G102" s="8">
        <v>3.2</v>
      </c>
      <c r="H102" s="21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137</v>
      </c>
      <c r="D103" s="4" t="s">
        <v>50</v>
      </c>
      <c r="E103" s="8">
        <v>1</v>
      </c>
      <c r="F103" s="10">
        <f>E103*F100</f>
        <v>1</v>
      </c>
      <c r="G103" s="8">
        <v>90</v>
      </c>
      <c r="H103" s="21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91</v>
      </c>
      <c r="D104" s="4" t="s">
        <v>30</v>
      </c>
      <c r="E104" s="8">
        <v>1</v>
      </c>
      <c r="F104" s="10">
        <f>E104*F100</f>
        <v>1</v>
      </c>
      <c r="G104" s="8">
        <v>25</v>
      </c>
      <c r="H104" s="21">
        <f>F104*G104</f>
        <v>25</v>
      </c>
    </row>
    <row r="105" spans="1:8" ht="15">
      <c r="A105" s="10">
        <f>A104+0.1</f>
        <v>16.500000000000007</v>
      </c>
      <c r="B105" s="4"/>
      <c r="C105" s="16" t="s">
        <v>46</v>
      </c>
      <c r="D105" s="4" t="s">
        <v>9</v>
      </c>
      <c r="E105" s="8">
        <v>0.37</v>
      </c>
      <c r="F105" s="10">
        <f>E105*F100</f>
        <v>0.37</v>
      </c>
      <c r="G105" s="8">
        <v>3.2</v>
      </c>
      <c r="H105" s="21">
        <f>F105*G105</f>
        <v>1.184</v>
      </c>
    </row>
    <row r="106" spans="1:8" s="14" customFormat="1" ht="48" customHeight="1">
      <c r="A106" s="3" t="s">
        <v>37</v>
      </c>
      <c r="B106" s="3" t="s">
        <v>81</v>
      </c>
      <c r="C106" s="5" t="s">
        <v>110</v>
      </c>
      <c r="D106" s="3" t="s">
        <v>59</v>
      </c>
      <c r="E106" s="12"/>
      <c r="F106" s="17">
        <v>7</v>
      </c>
      <c r="G106" s="12"/>
      <c r="H106" s="35">
        <f>H107+H108+H109+H110</f>
        <v>125.013</v>
      </c>
    </row>
    <row r="107" spans="1:8" ht="15">
      <c r="A107" s="10">
        <f>A106+0.1</f>
        <v>17.1</v>
      </c>
      <c r="B107" s="4"/>
      <c r="C107" s="16" t="s">
        <v>89</v>
      </c>
      <c r="D107" s="4" t="s">
        <v>58</v>
      </c>
      <c r="E107" s="8">
        <v>0.529</v>
      </c>
      <c r="F107" s="10">
        <f>E107*F106</f>
        <v>3.7030000000000003</v>
      </c>
      <c r="G107" s="8">
        <v>4.6</v>
      </c>
      <c r="H107" s="21">
        <f>F107*G107</f>
        <v>17.0338</v>
      </c>
    </row>
    <row r="108" spans="1:8" ht="15">
      <c r="A108" s="10">
        <f>A107+0.1</f>
        <v>17.200000000000003</v>
      </c>
      <c r="B108" s="4"/>
      <c r="C108" s="16" t="s">
        <v>56</v>
      </c>
      <c r="D108" s="4" t="s">
        <v>9</v>
      </c>
      <c r="E108" s="8">
        <v>0.023</v>
      </c>
      <c r="F108" s="10">
        <f>E108*F106</f>
        <v>0.161</v>
      </c>
      <c r="G108" s="8">
        <v>3.2</v>
      </c>
      <c r="H108" s="21">
        <f>F108*G108</f>
        <v>0.5152</v>
      </c>
    </row>
    <row r="109" spans="1:8" ht="15" customHeight="1">
      <c r="A109" s="10">
        <f>A108+0.1</f>
        <v>17.300000000000004</v>
      </c>
      <c r="B109" s="4"/>
      <c r="C109" s="16" t="s">
        <v>111</v>
      </c>
      <c r="D109" s="4" t="s">
        <v>59</v>
      </c>
      <c r="E109" s="8">
        <v>1</v>
      </c>
      <c r="F109" s="10">
        <f>E109*F106</f>
        <v>7</v>
      </c>
      <c r="G109" s="10">
        <v>15</v>
      </c>
      <c r="H109" s="21">
        <f>F109*G109</f>
        <v>105</v>
      </c>
    </row>
    <row r="110" spans="1:8" ht="15">
      <c r="A110" s="10">
        <f>A109+0.1</f>
        <v>17.400000000000006</v>
      </c>
      <c r="B110" s="4"/>
      <c r="C110" s="16" t="s">
        <v>46</v>
      </c>
      <c r="D110" s="4" t="s">
        <v>9</v>
      </c>
      <c r="E110" s="8">
        <v>0.11</v>
      </c>
      <c r="F110" s="10">
        <f>E110*F106</f>
        <v>0.77</v>
      </c>
      <c r="G110" s="8">
        <v>3.2</v>
      </c>
      <c r="H110" s="21">
        <f>F110*G110</f>
        <v>2.4640000000000004</v>
      </c>
    </row>
    <row r="111" spans="1:8" s="14" customFormat="1" ht="45" customHeight="1">
      <c r="A111" s="3" t="s">
        <v>38</v>
      </c>
      <c r="B111" s="3" t="s">
        <v>81</v>
      </c>
      <c r="C111" s="5" t="s">
        <v>139</v>
      </c>
      <c r="D111" s="3" t="s">
        <v>59</v>
      </c>
      <c r="E111" s="12"/>
      <c r="F111" s="17">
        <v>2</v>
      </c>
      <c r="G111" s="12"/>
      <c r="H111" s="35">
        <f>H112+H113+H114+H115</f>
        <v>154.65120000000002</v>
      </c>
    </row>
    <row r="112" spans="1:8" ht="15">
      <c r="A112" s="10">
        <f>A111+0.1</f>
        <v>18.1</v>
      </c>
      <c r="B112" s="4"/>
      <c r="C112" s="16" t="s">
        <v>140</v>
      </c>
      <c r="D112" s="4" t="s">
        <v>58</v>
      </c>
      <c r="E112" s="8">
        <v>1.5</v>
      </c>
      <c r="F112" s="10">
        <f>E112*F111</f>
        <v>3</v>
      </c>
      <c r="G112" s="8">
        <v>4.6</v>
      </c>
      <c r="H112" s="21">
        <f>F112*G112</f>
        <v>13.799999999999999</v>
      </c>
    </row>
    <row r="113" spans="1:8" ht="15">
      <c r="A113" s="10">
        <f>A112+0.1</f>
        <v>18.200000000000003</v>
      </c>
      <c r="B113" s="4"/>
      <c r="C113" s="16" t="s">
        <v>56</v>
      </c>
      <c r="D113" s="4" t="s">
        <v>9</v>
      </c>
      <c r="E113" s="8">
        <v>0.023</v>
      </c>
      <c r="F113" s="10">
        <f>E113*F111</f>
        <v>0.046</v>
      </c>
      <c r="G113" s="8">
        <v>3.2</v>
      </c>
      <c r="H113" s="21">
        <f>F113*G113</f>
        <v>0.1472</v>
      </c>
    </row>
    <row r="114" spans="1:8" ht="15" customHeight="1">
      <c r="A114" s="10">
        <f>A113+0.1</f>
        <v>18.300000000000004</v>
      </c>
      <c r="B114" s="4"/>
      <c r="C114" s="16" t="s">
        <v>139</v>
      </c>
      <c r="D114" s="4" t="s">
        <v>59</v>
      </c>
      <c r="E114" s="8">
        <v>1</v>
      </c>
      <c r="F114" s="10">
        <f>E114*F111</f>
        <v>2</v>
      </c>
      <c r="G114" s="10">
        <v>70</v>
      </c>
      <c r="H114" s="21">
        <f>F114*G114</f>
        <v>140</v>
      </c>
    </row>
    <row r="115" spans="1:8" ht="15">
      <c r="A115" s="10">
        <f>A114+0.1</f>
        <v>18.400000000000006</v>
      </c>
      <c r="B115" s="4"/>
      <c r="C115" s="16" t="s">
        <v>46</v>
      </c>
      <c r="D115" s="4" t="s">
        <v>9</v>
      </c>
      <c r="E115" s="8">
        <v>0.11</v>
      </c>
      <c r="F115" s="10">
        <f>E115*F111</f>
        <v>0.22</v>
      </c>
      <c r="G115" s="8">
        <v>3.2</v>
      </c>
      <c r="H115" s="21">
        <f>F115*G115</f>
        <v>0.7040000000000001</v>
      </c>
    </row>
    <row r="116" spans="1:8" s="14" customFormat="1" ht="45" customHeight="1">
      <c r="A116" s="3" t="s">
        <v>39</v>
      </c>
      <c r="B116" s="3" t="s">
        <v>81</v>
      </c>
      <c r="C116" s="5" t="s">
        <v>120</v>
      </c>
      <c r="D116" s="3" t="s">
        <v>59</v>
      </c>
      <c r="E116" s="12"/>
      <c r="F116" s="17">
        <v>3</v>
      </c>
      <c r="G116" s="12"/>
      <c r="H116" s="35">
        <f>H117+H118+H119+H120</f>
        <v>908.577</v>
      </c>
    </row>
    <row r="117" spans="1:8" ht="15">
      <c r="A117" s="10">
        <f>A116+0.1</f>
        <v>19.1</v>
      </c>
      <c r="B117" s="4"/>
      <c r="C117" s="16" t="s">
        <v>89</v>
      </c>
      <c r="D117" s="4" t="s">
        <v>58</v>
      </c>
      <c r="E117" s="8">
        <v>0.529</v>
      </c>
      <c r="F117" s="10">
        <f>E117*F116</f>
        <v>1.5870000000000002</v>
      </c>
      <c r="G117" s="8">
        <v>4.6</v>
      </c>
      <c r="H117" s="21">
        <f>F117*G117</f>
        <v>7.3002</v>
      </c>
    </row>
    <row r="118" spans="1:8" ht="15">
      <c r="A118" s="10">
        <f>A117+0.1</f>
        <v>19.200000000000003</v>
      </c>
      <c r="B118" s="4"/>
      <c r="C118" s="16" t="s">
        <v>56</v>
      </c>
      <c r="D118" s="4" t="s">
        <v>9</v>
      </c>
      <c r="E118" s="8">
        <v>0.023</v>
      </c>
      <c r="F118" s="10">
        <f>E118*F116</f>
        <v>0.069</v>
      </c>
      <c r="G118" s="8">
        <v>3.2</v>
      </c>
      <c r="H118" s="21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16" t="s">
        <v>119</v>
      </c>
      <c r="D119" s="4" t="s">
        <v>59</v>
      </c>
      <c r="E119" s="8">
        <v>1</v>
      </c>
      <c r="F119" s="10">
        <f>E119*F116</f>
        <v>3</v>
      </c>
      <c r="G119" s="10">
        <v>300</v>
      </c>
      <c r="H119" s="21">
        <f>F119*G119</f>
        <v>900</v>
      </c>
    </row>
    <row r="120" spans="1:8" ht="15">
      <c r="A120" s="10">
        <f>A119+0.1</f>
        <v>19.400000000000006</v>
      </c>
      <c r="B120" s="4"/>
      <c r="C120" s="16" t="s">
        <v>46</v>
      </c>
      <c r="D120" s="4" t="s">
        <v>9</v>
      </c>
      <c r="E120" s="8">
        <v>0.11</v>
      </c>
      <c r="F120" s="10">
        <f>E120*F116</f>
        <v>0.33</v>
      </c>
      <c r="G120" s="8">
        <v>3.2</v>
      </c>
      <c r="H120" s="21">
        <f>F120*G120</f>
        <v>1.056</v>
      </c>
    </row>
    <row r="121" spans="1:8" s="14" customFormat="1" ht="52.5" customHeight="1">
      <c r="A121" s="3" t="s">
        <v>40</v>
      </c>
      <c r="B121" s="3" t="s">
        <v>43</v>
      </c>
      <c r="C121" s="5" t="s">
        <v>82</v>
      </c>
      <c r="D121" s="3" t="s">
        <v>30</v>
      </c>
      <c r="E121" s="17"/>
      <c r="F121" s="17">
        <v>8</v>
      </c>
      <c r="G121" s="17"/>
      <c r="H121" s="35">
        <f>H122+H123</f>
        <v>39.744</v>
      </c>
    </row>
    <row r="122" spans="1:8" ht="14.25" customHeight="1">
      <c r="A122" s="10">
        <f>A121+0.1</f>
        <v>20.1</v>
      </c>
      <c r="B122" s="4"/>
      <c r="C122" s="16" t="s">
        <v>51</v>
      </c>
      <c r="D122" s="4" t="s">
        <v>45</v>
      </c>
      <c r="E122" s="9">
        <v>0.76</v>
      </c>
      <c r="F122" s="10">
        <f>E122*F121</f>
        <v>6.08</v>
      </c>
      <c r="G122" s="8">
        <v>4.6</v>
      </c>
      <c r="H122" s="21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16" t="s">
        <v>52</v>
      </c>
      <c r="D123" s="4" t="s">
        <v>9</v>
      </c>
      <c r="E123" s="9">
        <v>0.46</v>
      </c>
      <c r="F123" s="10">
        <f>E123*F121</f>
        <v>3.68</v>
      </c>
      <c r="G123" s="10">
        <v>3.2</v>
      </c>
      <c r="H123" s="21">
        <f>F123*G123</f>
        <v>11.776000000000002</v>
      </c>
    </row>
    <row r="124" spans="1:10" ht="13.5">
      <c r="A124" s="3"/>
      <c r="B124" s="4"/>
      <c r="C124" s="3" t="s">
        <v>34</v>
      </c>
      <c r="D124" s="3" t="s">
        <v>9</v>
      </c>
      <c r="E124" s="12"/>
      <c r="F124" s="12"/>
      <c r="G124" s="15"/>
      <c r="H124" s="35" t="e">
        <f>H121++#REF!++#REF!+H116++H111+H106++H81++H76+#REF!+H70++H64++#REF!++H51++H29++H22++H15</f>
        <v>#REF!</v>
      </c>
      <c r="I124" s="24"/>
      <c r="J124" s="14"/>
    </row>
    <row r="125" spans="1:10" ht="16.5" customHeight="1">
      <c r="A125" s="3"/>
      <c r="B125" s="4"/>
      <c r="C125" s="3" t="s">
        <v>35</v>
      </c>
      <c r="D125" s="3" t="s">
        <v>9</v>
      </c>
      <c r="E125" s="12"/>
      <c r="F125" s="12"/>
      <c r="G125" s="12"/>
      <c r="H125" s="35" t="e">
        <f>H122+#REF!+#REF!+H117+H112+H107+H82+H77+#REF!+H71+H65+#REF!+#REF!+H52+H30+H23+H16</f>
        <v>#REF!</v>
      </c>
      <c r="I125" s="37"/>
      <c r="J125" s="14"/>
    </row>
    <row r="126" spans="1:10" ht="27.75" customHeight="1">
      <c r="A126" s="3"/>
      <c r="B126" s="4"/>
      <c r="C126" s="3" t="s">
        <v>41</v>
      </c>
      <c r="D126" s="3" t="s">
        <v>9</v>
      </c>
      <c r="E126" s="12"/>
      <c r="F126" s="12"/>
      <c r="G126" s="12"/>
      <c r="H126" s="35" t="e">
        <f>H124-H125</f>
        <v>#REF!</v>
      </c>
      <c r="I126" s="14"/>
      <c r="J126" s="14"/>
    </row>
    <row r="127" spans="1:10" ht="15">
      <c r="A127" s="3"/>
      <c r="B127" s="4"/>
      <c r="C127" s="5" t="s">
        <v>117</v>
      </c>
      <c r="D127" s="5"/>
      <c r="E127" s="11"/>
      <c r="F127" s="11"/>
      <c r="G127" s="11"/>
      <c r="H127" s="21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16</v>
      </c>
      <c r="D128" s="3" t="s">
        <v>9</v>
      </c>
      <c r="E128" s="12"/>
      <c r="F128" s="12"/>
      <c r="G128" s="12"/>
      <c r="H128" s="35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114</v>
      </c>
      <c r="D129" s="3" t="s">
        <v>9</v>
      </c>
      <c r="E129" s="12"/>
      <c r="F129" s="12"/>
      <c r="G129" s="12"/>
      <c r="H129" s="35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16</v>
      </c>
      <c r="D130" s="3" t="s">
        <v>9</v>
      </c>
      <c r="E130" s="12"/>
      <c r="F130" s="12"/>
      <c r="G130" s="12"/>
      <c r="H130" s="35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115</v>
      </c>
      <c r="D131" s="3" t="s">
        <v>9</v>
      </c>
      <c r="E131" s="12"/>
      <c r="F131" s="12"/>
      <c r="G131" s="12"/>
      <c r="H131" s="35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42</v>
      </c>
      <c r="D132" s="3" t="s">
        <v>9</v>
      </c>
      <c r="E132" s="8"/>
      <c r="F132" s="8"/>
      <c r="G132" s="20"/>
      <c r="H132" s="35" t="e">
        <f>H130+H131</f>
        <v>#REF!</v>
      </c>
    </row>
    <row r="135" spans="1:7" ht="15">
      <c r="A135" s="26"/>
      <c r="B135" s="26"/>
      <c r="C135" s="26"/>
      <c r="D135" s="26"/>
      <c r="E135" s="26"/>
      <c r="F135" s="26"/>
      <c r="G135" s="26"/>
    </row>
    <row r="136" spans="1:9" ht="15" customHeight="1">
      <c r="A136" s="217" t="s">
        <v>83</v>
      </c>
      <c r="B136" s="217"/>
      <c r="C136" s="217"/>
      <c r="D136" s="217"/>
      <c r="E136" s="217"/>
      <c r="F136" s="217"/>
      <c r="G136" s="217"/>
      <c r="H136" s="217"/>
      <c r="I136" s="23"/>
    </row>
    <row r="139" spans="3:10" ht="15" customHeight="1">
      <c r="C139" s="218"/>
      <c r="D139" s="218"/>
      <c r="E139" s="218"/>
      <c r="F139" s="218"/>
      <c r="G139" s="218"/>
      <c r="H139" s="218"/>
      <c r="I139" s="218"/>
      <c r="J139" s="218"/>
    </row>
  </sheetData>
  <sheetProtection/>
  <mergeCells count="16">
    <mergeCell ref="A7:D7"/>
    <mergeCell ref="A8:D8"/>
    <mergeCell ref="A1:H1"/>
    <mergeCell ref="A3:H3"/>
    <mergeCell ref="A4:H4"/>
    <mergeCell ref="A6:H6"/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SheetLayoutView="100" zoomScalePageLayoutView="0" workbookViewId="0" topLeftCell="A1">
      <selection activeCell="M6" sqref="M6"/>
    </sheetView>
  </sheetViews>
  <sheetFormatPr defaultColWidth="9.00390625" defaultRowHeight="12.75"/>
  <cols>
    <col min="1" max="1" width="5.25390625" style="0" customWidth="1"/>
    <col min="2" max="2" width="20.375" style="0" customWidth="1"/>
    <col min="3" max="3" width="42.125" style="0" customWidth="1"/>
    <col min="4" max="4" width="13.875" style="0" customWidth="1"/>
    <col min="5" max="5" width="14.625" style="0" customWidth="1"/>
    <col min="6" max="6" width="13.00390625" style="0" customWidth="1"/>
    <col min="7" max="7" width="12.875" style="0" customWidth="1"/>
    <col min="8" max="8" width="17.25390625" style="0" customWidth="1"/>
    <col min="9" max="9" width="18.375" style="0" customWidth="1"/>
  </cols>
  <sheetData>
    <row r="1" spans="1:8" ht="18">
      <c r="A1" s="243" t="s">
        <v>367</v>
      </c>
      <c r="B1" s="243"/>
      <c r="C1" s="243"/>
      <c r="D1" s="243"/>
      <c r="E1" s="243"/>
      <c r="F1" s="243"/>
      <c r="G1" s="243"/>
      <c r="H1" s="243"/>
    </row>
    <row r="2" spans="1:8" ht="17.25" customHeight="1">
      <c r="A2" s="241" t="s">
        <v>368</v>
      </c>
      <c r="B2" s="241"/>
      <c r="C2" s="241"/>
      <c r="D2" s="241"/>
      <c r="E2" s="241"/>
      <c r="F2" s="241"/>
      <c r="G2" s="241"/>
      <c r="H2" s="241"/>
    </row>
    <row r="3" spans="1:8" ht="15">
      <c r="A3" s="233"/>
      <c r="B3" s="233"/>
      <c r="C3" s="233"/>
      <c r="D3" s="233"/>
      <c r="E3" s="233"/>
      <c r="F3" s="233"/>
      <c r="G3" s="233"/>
      <c r="H3" s="233"/>
    </row>
    <row r="4" spans="1:8" ht="15.75" customHeight="1">
      <c r="A4" s="241" t="s">
        <v>150</v>
      </c>
      <c r="B4" s="241"/>
      <c r="C4" s="241"/>
      <c r="D4" s="241"/>
      <c r="E4" s="241"/>
      <c r="F4" s="241"/>
      <c r="G4" s="241"/>
      <c r="H4" s="241"/>
    </row>
    <row r="5" spans="1:8" ht="17.25" customHeight="1">
      <c r="A5" s="237" t="s">
        <v>369</v>
      </c>
      <c r="B5" s="237"/>
      <c r="C5" s="237"/>
      <c r="D5" s="237"/>
      <c r="E5" s="213">
        <f>H29</f>
        <v>0</v>
      </c>
      <c r="F5" s="45" t="s">
        <v>9</v>
      </c>
      <c r="G5" s="46"/>
      <c r="H5" s="46"/>
    </row>
    <row r="6" spans="1:8" ht="21" customHeight="1">
      <c r="A6" s="237" t="s">
        <v>370</v>
      </c>
      <c r="B6" s="237"/>
      <c r="C6" s="237"/>
      <c r="D6" s="237"/>
      <c r="E6" s="213">
        <f>H28</f>
        <v>0</v>
      </c>
      <c r="F6" s="45" t="s">
        <v>9</v>
      </c>
      <c r="G6" s="46"/>
      <c r="H6" s="46"/>
    </row>
    <row r="7" spans="1:8" ht="18" customHeight="1">
      <c r="A7" s="237" t="s">
        <v>371</v>
      </c>
      <c r="B7" s="237"/>
      <c r="C7" s="237"/>
      <c r="D7" s="237"/>
      <c r="E7" s="213">
        <f>'ლოკალური ხარჯთ.'!J180</f>
        <v>0</v>
      </c>
      <c r="F7" s="45" t="s">
        <v>9</v>
      </c>
      <c r="G7" s="46"/>
      <c r="H7" s="46"/>
    </row>
    <row r="8" spans="1:8" ht="9.75" customHeight="1">
      <c r="A8" s="43"/>
      <c r="B8" s="43"/>
      <c r="C8" s="43"/>
      <c r="D8" s="43"/>
      <c r="E8" s="214"/>
      <c r="F8" s="43"/>
      <c r="G8" s="43"/>
      <c r="H8" s="43"/>
    </row>
    <row r="9" spans="1:8" ht="15" customHeight="1">
      <c r="A9" s="238" t="s">
        <v>195</v>
      </c>
      <c r="B9" s="238"/>
      <c r="C9" s="238"/>
      <c r="D9" s="238"/>
      <c r="E9" s="238"/>
      <c r="F9" s="238"/>
      <c r="G9" s="238"/>
      <c r="H9" s="238"/>
    </row>
    <row r="10" spans="1:8" ht="3.75" customHeight="1">
      <c r="A10" s="238"/>
      <c r="B10" s="238"/>
      <c r="C10" s="238"/>
      <c r="D10" s="238"/>
      <c r="E10" s="238"/>
      <c r="F10" s="238"/>
      <c r="G10" s="238"/>
      <c r="H10" s="238"/>
    </row>
    <row r="11" spans="1:8" ht="28.5" customHeight="1">
      <c r="A11" s="239" t="s">
        <v>151</v>
      </c>
      <c r="B11" s="239"/>
      <c r="C11" s="239"/>
      <c r="D11" s="239"/>
      <c r="E11" s="239"/>
      <c r="F11" s="239"/>
      <c r="G11" s="239"/>
      <c r="H11" s="239"/>
    </row>
    <row r="12" spans="1:8" ht="5.25" customHeight="1">
      <c r="A12" s="47"/>
      <c r="B12" s="47"/>
      <c r="C12" s="47"/>
      <c r="D12" s="47"/>
      <c r="E12" s="47"/>
      <c r="F12" s="47"/>
      <c r="G12" s="47"/>
      <c r="H12" s="47"/>
    </row>
    <row r="13" spans="1:8" ht="39.75" customHeight="1">
      <c r="A13" s="240" t="s">
        <v>296</v>
      </c>
      <c r="B13" s="240"/>
      <c r="C13" s="240"/>
      <c r="D13" s="240"/>
      <c r="E13" s="240"/>
      <c r="F13" s="240"/>
      <c r="G13" s="240"/>
      <c r="H13" s="240"/>
    </row>
    <row r="14" spans="1:8" ht="11.25" customHeight="1">
      <c r="A14" s="241" t="s">
        <v>44</v>
      </c>
      <c r="B14" s="242"/>
      <c r="C14" s="242"/>
      <c r="D14" s="242"/>
      <c r="E14" s="242"/>
      <c r="F14" s="242"/>
      <c r="G14" s="242"/>
      <c r="H14" s="242"/>
    </row>
    <row r="15" spans="1:8" ht="15">
      <c r="A15" s="233" t="s">
        <v>152</v>
      </c>
      <c r="B15" s="233"/>
      <c r="C15" s="233"/>
      <c r="D15" s="233"/>
      <c r="E15" s="233"/>
      <c r="F15" s="233"/>
      <c r="G15" s="233"/>
      <c r="H15" s="233"/>
    </row>
    <row r="16" spans="1:8" ht="6" customHeight="1">
      <c r="A16" s="44"/>
      <c r="B16" s="44"/>
      <c r="C16" s="44"/>
      <c r="D16" s="44"/>
      <c r="E16" s="44"/>
      <c r="F16" s="44"/>
      <c r="G16" s="44"/>
      <c r="H16" s="44"/>
    </row>
    <row r="17" spans="1:8" ht="24" customHeight="1">
      <c r="A17" s="221" t="s">
        <v>10</v>
      </c>
      <c r="B17" s="234" t="s">
        <v>153</v>
      </c>
      <c r="C17" s="234" t="s">
        <v>154</v>
      </c>
      <c r="D17" s="236" t="s">
        <v>155</v>
      </c>
      <c r="E17" s="236"/>
      <c r="F17" s="236"/>
      <c r="G17" s="236"/>
      <c r="H17" s="236"/>
    </row>
    <row r="18" spans="1:8" ht="71.25" customHeight="1">
      <c r="A18" s="221"/>
      <c r="B18" s="235"/>
      <c r="C18" s="235"/>
      <c r="D18" s="49" t="s">
        <v>186</v>
      </c>
      <c r="E18" s="49" t="s">
        <v>187</v>
      </c>
      <c r="F18" s="49" t="s">
        <v>188</v>
      </c>
      <c r="G18" s="49" t="s">
        <v>156</v>
      </c>
      <c r="H18" s="49" t="s">
        <v>157</v>
      </c>
    </row>
    <row r="19" spans="1:8" ht="15">
      <c r="A19" s="48">
        <v>1</v>
      </c>
      <c r="B19" s="48">
        <v>2</v>
      </c>
      <c r="C19" s="48">
        <v>3</v>
      </c>
      <c r="D19" s="48">
        <v>4</v>
      </c>
      <c r="E19" s="48">
        <v>4</v>
      </c>
      <c r="F19" s="48">
        <v>5</v>
      </c>
      <c r="G19" s="48">
        <v>6</v>
      </c>
      <c r="H19" s="48">
        <v>7</v>
      </c>
    </row>
    <row r="20" spans="1:8" ht="18.75" customHeight="1">
      <c r="A20" s="49">
        <v>1</v>
      </c>
      <c r="B20" s="49"/>
      <c r="C20" s="50" t="s">
        <v>158</v>
      </c>
      <c r="D20" s="49"/>
      <c r="E20" s="49"/>
      <c r="F20" s="49"/>
      <c r="G20" s="49"/>
      <c r="H20" s="49"/>
    </row>
    <row r="21" spans="1:8" ht="23.25" customHeight="1">
      <c r="A21" s="48"/>
      <c r="B21" s="51"/>
      <c r="C21" s="52" t="s">
        <v>159</v>
      </c>
      <c r="D21" s="53"/>
      <c r="E21" s="53"/>
      <c r="F21" s="53"/>
      <c r="G21" s="53"/>
      <c r="H21" s="53"/>
    </row>
    <row r="22" spans="1:8" ht="22.5" customHeight="1">
      <c r="A22" s="48"/>
      <c r="B22" s="51"/>
      <c r="C22" s="50" t="s">
        <v>160</v>
      </c>
      <c r="D22" s="53"/>
      <c r="E22" s="53"/>
      <c r="F22" s="53"/>
      <c r="G22" s="53"/>
      <c r="H22" s="53"/>
    </row>
    <row r="23" spans="1:8" ht="30" customHeight="1">
      <c r="A23" s="49">
        <v>1</v>
      </c>
      <c r="B23" s="51"/>
      <c r="C23" s="52" t="s">
        <v>161</v>
      </c>
      <c r="D23" s="53"/>
      <c r="E23" s="53"/>
      <c r="F23" s="53"/>
      <c r="G23" s="53"/>
      <c r="H23" s="53"/>
    </row>
    <row r="24" spans="1:8" ht="40.5" customHeight="1">
      <c r="A24" s="99">
        <v>1.1</v>
      </c>
      <c r="B24" s="105" t="s">
        <v>209</v>
      </c>
      <c r="C24" s="100" t="s">
        <v>298</v>
      </c>
      <c r="D24" s="53">
        <f>'ლოკალური ხარჯთ.'!E4</f>
        <v>0</v>
      </c>
      <c r="E24" s="53"/>
      <c r="F24" s="53"/>
      <c r="G24" s="53"/>
      <c r="H24" s="53">
        <f>D24</f>
        <v>0</v>
      </c>
    </row>
    <row r="25" spans="1:9" ht="36.75" customHeight="1">
      <c r="A25" s="48"/>
      <c r="B25" s="51"/>
      <c r="C25" s="69" t="s">
        <v>163</v>
      </c>
      <c r="D25" s="51">
        <f>SUM(D24:D24)</f>
        <v>0</v>
      </c>
      <c r="E25" s="51"/>
      <c r="F25" s="51"/>
      <c r="G25" s="51"/>
      <c r="H25" s="51">
        <f>SUM(H24:H24)</f>
        <v>0</v>
      </c>
      <c r="I25" s="38"/>
    </row>
    <row r="26" spans="1:8" s="14" customFormat="1" ht="39.75" customHeight="1">
      <c r="A26" s="99"/>
      <c r="B26" s="105"/>
      <c r="C26" s="147" t="s">
        <v>299</v>
      </c>
      <c r="D26" s="100">
        <f>D25*0.03</f>
        <v>0</v>
      </c>
      <c r="E26" s="100"/>
      <c r="F26" s="100"/>
      <c r="G26" s="100"/>
      <c r="H26" s="100">
        <f>H25*0.03</f>
        <v>0</v>
      </c>
    </row>
    <row r="27" spans="1:9" ht="36.75" customHeight="1">
      <c r="A27" s="48"/>
      <c r="B27" s="51"/>
      <c r="C27" s="69" t="s">
        <v>163</v>
      </c>
      <c r="D27" s="51">
        <f>D25+D26</f>
        <v>0</v>
      </c>
      <c r="E27" s="51"/>
      <c r="F27" s="51"/>
      <c r="G27" s="51"/>
      <c r="H27" s="51">
        <f>H25+H26</f>
        <v>0</v>
      </c>
      <c r="I27" s="38"/>
    </row>
    <row r="28" spans="1:8" s="14" customFormat="1" ht="39.75" customHeight="1">
      <c r="A28" s="99"/>
      <c r="B28" s="105"/>
      <c r="C28" s="147" t="s">
        <v>208</v>
      </c>
      <c r="D28" s="100">
        <f>D27*0.18</f>
        <v>0</v>
      </c>
      <c r="E28" s="100"/>
      <c r="F28" s="100"/>
      <c r="G28" s="100"/>
      <c r="H28" s="100">
        <f>H27*0.18</f>
        <v>0</v>
      </c>
    </row>
    <row r="29" spans="1:9" ht="36.75" customHeight="1">
      <c r="A29" s="48"/>
      <c r="B29" s="51"/>
      <c r="C29" s="69" t="s">
        <v>207</v>
      </c>
      <c r="D29" s="51">
        <f>D27+D28</f>
        <v>0</v>
      </c>
      <c r="E29" s="51"/>
      <c r="F29" s="51"/>
      <c r="G29" s="51"/>
      <c r="H29" s="51">
        <f>H27+H28</f>
        <v>0</v>
      </c>
      <c r="I29" s="38"/>
    </row>
    <row r="30" spans="1:9" s="40" customFormat="1" ht="17.25" customHeight="1">
      <c r="A30" s="55"/>
      <c r="B30" s="56"/>
      <c r="C30" s="57"/>
      <c r="D30" s="58"/>
      <c r="E30" s="58"/>
      <c r="F30" s="59"/>
      <c r="G30" s="58"/>
      <c r="H30" s="58"/>
      <c r="I30" s="125"/>
    </row>
    <row r="31" spans="1:9" ht="16.5" customHeight="1">
      <c r="A31" s="60"/>
      <c r="B31" s="60"/>
      <c r="C31" s="61"/>
      <c r="D31" s="61"/>
      <c r="E31" s="61"/>
      <c r="F31" s="62"/>
      <c r="G31" s="61"/>
      <c r="H31" s="63"/>
      <c r="I31" s="34"/>
    </row>
    <row r="32" spans="1:8" ht="24" customHeight="1">
      <c r="A32" s="232" t="s">
        <v>375</v>
      </c>
      <c r="B32" s="232"/>
      <c r="C32" s="232"/>
      <c r="D32" s="232"/>
      <c r="E32" s="232"/>
      <c r="F32" s="232"/>
      <c r="G32" s="232"/>
      <c r="H32" s="232"/>
    </row>
    <row r="33" spans="1:8" ht="11.25" customHeight="1">
      <c r="A33" s="64"/>
      <c r="B33" s="64"/>
      <c r="C33" s="64"/>
      <c r="D33" s="64"/>
      <c r="E33" s="64"/>
      <c r="F33" s="64"/>
      <c r="G33" s="64"/>
      <c r="H33" s="64"/>
    </row>
    <row r="34" spans="1:8" ht="22.5" customHeight="1">
      <c r="A34" s="232" t="s">
        <v>373</v>
      </c>
      <c r="B34" s="232"/>
      <c r="C34" s="232"/>
      <c r="D34" s="232"/>
      <c r="E34" s="232"/>
      <c r="F34" s="232"/>
      <c r="G34" s="232"/>
      <c r="H34" s="232"/>
    </row>
    <row r="35" spans="1:8" ht="11.25" customHeight="1">
      <c r="A35" s="60"/>
      <c r="B35" s="60"/>
      <c r="C35" s="60"/>
      <c r="D35" s="60"/>
      <c r="E35" s="60"/>
      <c r="F35" s="60"/>
      <c r="G35" s="60"/>
      <c r="H35" s="60"/>
    </row>
    <row r="36" spans="1:8" ht="22.5" customHeight="1">
      <c r="A36" s="232" t="s">
        <v>374</v>
      </c>
      <c r="B36" s="232"/>
      <c r="C36" s="232"/>
      <c r="D36" s="232"/>
      <c r="E36" s="232"/>
      <c r="F36" s="232"/>
      <c r="G36" s="232"/>
      <c r="H36" s="232"/>
    </row>
    <row r="37" spans="3:8" ht="16.5">
      <c r="C37" s="65"/>
      <c r="D37" s="65"/>
      <c r="E37" s="65"/>
      <c r="F37" s="66"/>
      <c r="G37" s="31"/>
      <c r="H37" s="31"/>
    </row>
    <row r="38" spans="3:8" ht="16.5">
      <c r="C38" s="31"/>
      <c r="D38" s="31"/>
      <c r="E38" s="31"/>
      <c r="F38" s="31"/>
      <c r="G38" s="31"/>
      <c r="H38" s="31"/>
    </row>
  </sheetData>
  <sheetProtection/>
  <mergeCells count="20">
    <mergeCell ref="A1:H1"/>
    <mergeCell ref="A2:H2"/>
    <mergeCell ref="A3:H3"/>
    <mergeCell ref="A4:H4"/>
    <mergeCell ref="A5:D5"/>
    <mergeCell ref="A6:D6"/>
    <mergeCell ref="A7:D7"/>
    <mergeCell ref="A9:H9"/>
    <mergeCell ref="A10:H10"/>
    <mergeCell ref="A11:H11"/>
    <mergeCell ref="A13:H13"/>
    <mergeCell ref="A14:H14"/>
    <mergeCell ref="A34:H34"/>
    <mergeCell ref="A36:H36"/>
    <mergeCell ref="A15:H15"/>
    <mergeCell ref="A17:A18"/>
    <mergeCell ref="B17:B18"/>
    <mergeCell ref="C17:C18"/>
    <mergeCell ref="D17:H17"/>
    <mergeCell ref="A32:H32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4"/>
  <sheetViews>
    <sheetView view="pageBreakPreview" zoomScale="90" zoomScaleSheetLayoutView="90" zoomScalePageLayoutView="0" workbookViewId="0" topLeftCell="A181">
      <selection activeCell="Y208" sqref="Y208"/>
    </sheetView>
  </sheetViews>
  <sheetFormatPr defaultColWidth="9.00390625" defaultRowHeight="12.75"/>
  <cols>
    <col min="1" max="1" width="5.375" style="0" customWidth="1"/>
    <col min="2" max="2" width="10.75390625" style="0" customWidth="1"/>
    <col min="3" max="3" width="37.75390625" style="0" customWidth="1"/>
    <col min="4" max="4" width="7.625" style="0" customWidth="1"/>
    <col min="5" max="5" width="9.375" style="0" customWidth="1"/>
    <col min="6" max="6" width="9.625" style="0" customWidth="1"/>
    <col min="8" max="8" width="10.625" style="0" customWidth="1"/>
    <col min="9" max="9" width="9.375" style="0" customWidth="1"/>
    <col min="13" max="13" width="14.75390625" style="0" customWidth="1"/>
    <col min="14" max="14" width="11.625" style="0" bestFit="1" customWidth="1"/>
  </cols>
  <sheetData>
    <row r="1" spans="1:13" ht="21">
      <c r="A1" s="239" t="s">
        <v>251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45.75" customHeight="1">
      <c r="A2" s="240" t="s">
        <v>297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6.5" customHeight="1">
      <c r="A3" s="244" t="s">
        <v>298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8" ht="17.25" customHeight="1">
      <c r="A4" s="245" t="s">
        <v>164</v>
      </c>
      <c r="B4" s="245"/>
      <c r="C4" s="245"/>
      <c r="D4" s="245"/>
      <c r="E4" s="96">
        <f>M188</f>
        <v>0</v>
      </c>
      <c r="F4" s="61" t="s">
        <v>6</v>
      </c>
      <c r="G4" s="71"/>
      <c r="H4" s="71"/>
    </row>
    <row r="5" spans="1:8" ht="19.5" customHeight="1">
      <c r="A5" s="246" t="s">
        <v>165</v>
      </c>
      <c r="B5" s="246"/>
      <c r="C5" s="246"/>
      <c r="D5" s="246"/>
      <c r="E5" s="96">
        <f>J180</f>
        <v>0</v>
      </c>
      <c r="F5" s="61" t="s">
        <v>7</v>
      </c>
      <c r="G5" s="71"/>
      <c r="H5" s="71"/>
    </row>
    <row r="6" spans="1:8" ht="20.25" customHeight="1">
      <c r="A6" s="245" t="s">
        <v>166</v>
      </c>
      <c r="B6" s="245"/>
      <c r="C6" s="245"/>
      <c r="D6" s="245"/>
      <c r="E6" s="96">
        <f>E5/2.8</f>
        <v>0</v>
      </c>
      <c r="F6" s="61" t="s">
        <v>6</v>
      </c>
      <c r="G6" s="71"/>
      <c r="H6" s="71"/>
    </row>
    <row r="7" spans="1:13" ht="18" customHeight="1">
      <c r="A7" s="247" t="s">
        <v>200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</row>
    <row r="8" spans="1:8" ht="12" customHeight="1">
      <c r="A8" s="41"/>
      <c r="B8" s="41"/>
      <c r="C8" s="41"/>
      <c r="D8" s="41"/>
      <c r="E8" s="41"/>
      <c r="F8" s="95"/>
      <c r="G8" s="95"/>
      <c r="H8" s="42"/>
    </row>
    <row r="9" spans="1:13" ht="32.25" customHeight="1">
      <c r="A9" s="248" t="s">
        <v>10</v>
      </c>
      <c r="B9" s="250" t="s">
        <v>141</v>
      </c>
      <c r="C9" s="251" t="s">
        <v>142</v>
      </c>
      <c r="D9" s="252" t="s">
        <v>143</v>
      </c>
      <c r="E9" s="253" t="s">
        <v>144</v>
      </c>
      <c r="F9" s="253"/>
      <c r="G9" s="253" t="s">
        <v>179</v>
      </c>
      <c r="H9" s="253"/>
      <c r="I9" s="254" t="s">
        <v>180</v>
      </c>
      <c r="J9" s="254"/>
      <c r="K9" s="255" t="s">
        <v>181</v>
      </c>
      <c r="L9" s="256"/>
      <c r="M9" s="257" t="s">
        <v>163</v>
      </c>
    </row>
    <row r="10" spans="1:13" ht="69" customHeight="1">
      <c r="A10" s="249"/>
      <c r="B10" s="250"/>
      <c r="C10" s="251"/>
      <c r="D10" s="252"/>
      <c r="E10" s="93" t="s">
        <v>145</v>
      </c>
      <c r="F10" s="93" t="s">
        <v>146</v>
      </c>
      <c r="G10" s="93" t="s">
        <v>182</v>
      </c>
      <c r="H10" s="93" t="s">
        <v>163</v>
      </c>
      <c r="I10" s="93" t="s">
        <v>182</v>
      </c>
      <c r="J10" s="93" t="s">
        <v>163</v>
      </c>
      <c r="K10" s="93" t="s">
        <v>182</v>
      </c>
      <c r="L10" s="93" t="s">
        <v>163</v>
      </c>
      <c r="M10" s="257"/>
    </row>
    <row r="11" spans="1:13" ht="18" customHeight="1">
      <c r="A11" s="76" t="s">
        <v>19</v>
      </c>
      <c r="B11" s="76" t="s">
        <v>20</v>
      </c>
      <c r="C11" s="76" t="s">
        <v>21</v>
      </c>
      <c r="D11" s="76" t="s">
        <v>22</v>
      </c>
      <c r="E11" s="76" t="s">
        <v>23</v>
      </c>
      <c r="F11" s="76" t="s">
        <v>24</v>
      </c>
      <c r="G11" s="76" t="s">
        <v>12</v>
      </c>
      <c r="H11" s="69">
        <v>8</v>
      </c>
      <c r="I11" s="76" t="s">
        <v>14</v>
      </c>
      <c r="J11" s="69">
        <v>10</v>
      </c>
      <c r="K11" s="76" t="s">
        <v>54</v>
      </c>
      <c r="L11" s="69">
        <v>12</v>
      </c>
      <c r="M11" s="76" t="s">
        <v>32</v>
      </c>
    </row>
    <row r="12" spans="1:13" s="148" customFormat="1" ht="52.5" customHeight="1">
      <c r="A12" s="146" t="s">
        <v>19</v>
      </c>
      <c r="B12" s="73" t="s">
        <v>0</v>
      </c>
      <c r="C12" s="81" t="s">
        <v>300</v>
      </c>
      <c r="D12" s="73" t="s">
        <v>301</v>
      </c>
      <c r="E12" s="199"/>
      <c r="F12" s="80">
        <v>54</v>
      </c>
      <c r="G12" s="200"/>
      <c r="H12" s="200"/>
      <c r="I12" s="200"/>
      <c r="J12" s="200"/>
      <c r="K12" s="200"/>
      <c r="L12" s="200"/>
      <c r="M12" s="200"/>
    </row>
    <row r="13" spans="1:14" s="148" customFormat="1" ht="24" customHeight="1">
      <c r="A13" s="149"/>
      <c r="B13" s="186" t="s">
        <v>0</v>
      </c>
      <c r="C13" s="74" t="s">
        <v>169</v>
      </c>
      <c r="D13" s="74" t="s">
        <v>302</v>
      </c>
      <c r="E13" s="84">
        <v>1</v>
      </c>
      <c r="F13" s="187">
        <f>E13*F12</f>
        <v>54</v>
      </c>
      <c r="G13" s="172"/>
      <c r="H13" s="173"/>
      <c r="I13" s="172"/>
      <c r="J13" s="173"/>
      <c r="K13" s="174"/>
      <c r="L13" s="173"/>
      <c r="M13" s="172">
        <f>J13</f>
        <v>0</v>
      </c>
      <c r="N13" s="151"/>
    </row>
    <row r="14" spans="1:13" s="148" customFormat="1" ht="62.25" customHeight="1">
      <c r="A14" s="146" t="s">
        <v>20</v>
      </c>
      <c r="B14" s="73" t="s">
        <v>303</v>
      </c>
      <c r="C14" s="81" t="s">
        <v>304</v>
      </c>
      <c r="D14" s="73" t="s">
        <v>301</v>
      </c>
      <c r="E14" s="185"/>
      <c r="F14" s="80">
        <v>343</v>
      </c>
      <c r="G14" s="200"/>
      <c r="H14" s="200"/>
      <c r="I14" s="200"/>
      <c r="J14" s="200"/>
      <c r="K14" s="200"/>
      <c r="L14" s="200"/>
      <c r="M14" s="200"/>
    </row>
    <row r="15" spans="1:14" s="148" customFormat="1" ht="24" customHeight="1">
      <c r="A15" s="149"/>
      <c r="B15" s="84" t="s">
        <v>172</v>
      </c>
      <c r="C15" s="74" t="s">
        <v>270</v>
      </c>
      <c r="D15" s="74" t="s">
        <v>167</v>
      </c>
      <c r="E15" s="185">
        <v>0.205</v>
      </c>
      <c r="F15" s="187">
        <f>E15*F14</f>
        <v>70.315</v>
      </c>
      <c r="G15" s="172"/>
      <c r="H15" s="173"/>
      <c r="I15" s="172"/>
      <c r="J15" s="173"/>
      <c r="K15" s="174"/>
      <c r="L15" s="173"/>
      <c r="M15" s="172">
        <f>J15</f>
        <v>0</v>
      </c>
      <c r="N15" s="151"/>
    </row>
    <row r="16" spans="1:13" s="148" customFormat="1" ht="24.75" customHeight="1">
      <c r="A16" s="149"/>
      <c r="B16" s="84" t="s">
        <v>172</v>
      </c>
      <c r="C16" s="74" t="s">
        <v>305</v>
      </c>
      <c r="D16" s="188" t="s">
        <v>170</v>
      </c>
      <c r="E16" s="189">
        <v>0.078</v>
      </c>
      <c r="F16" s="187">
        <f>E16*F14</f>
        <v>26.754</v>
      </c>
      <c r="G16" s="172"/>
      <c r="H16" s="173"/>
      <c r="I16" s="172"/>
      <c r="J16" s="173"/>
      <c r="K16" s="189"/>
      <c r="L16" s="173"/>
      <c r="M16" s="172">
        <f>L16</f>
        <v>0</v>
      </c>
    </row>
    <row r="17" spans="1:13" s="148" customFormat="1" ht="66.75" customHeight="1">
      <c r="A17" s="146" t="s">
        <v>21</v>
      </c>
      <c r="B17" s="73" t="s">
        <v>252</v>
      </c>
      <c r="C17" s="81" t="s">
        <v>256</v>
      </c>
      <c r="D17" s="73" t="s">
        <v>210</v>
      </c>
      <c r="E17" s="201"/>
      <c r="F17" s="80">
        <v>600.32</v>
      </c>
      <c r="G17" s="200"/>
      <c r="H17" s="200"/>
      <c r="I17" s="200"/>
      <c r="J17" s="200"/>
      <c r="K17" s="200"/>
      <c r="L17" s="200"/>
      <c r="M17" s="200"/>
    </row>
    <row r="18" spans="1:14" s="148" customFormat="1" ht="24" customHeight="1">
      <c r="A18" s="149"/>
      <c r="B18" s="150" t="s">
        <v>172</v>
      </c>
      <c r="C18" s="74" t="s">
        <v>169</v>
      </c>
      <c r="D18" s="74" t="s">
        <v>167</v>
      </c>
      <c r="E18" s="75">
        <v>0.02</v>
      </c>
      <c r="F18" s="171">
        <f>E18*F17</f>
        <v>12.006400000000001</v>
      </c>
      <c r="G18" s="172"/>
      <c r="H18" s="173"/>
      <c r="I18" s="172"/>
      <c r="J18" s="173"/>
      <c r="K18" s="174"/>
      <c r="L18" s="173"/>
      <c r="M18" s="172">
        <f>J18</f>
        <v>0</v>
      </c>
      <c r="N18" s="151"/>
    </row>
    <row r="19" spans="1:13" s="148" customFormat="1" ht="23.25" customHeight="1">
      <c r="A19" s="149"/>
      <c r="B19" s="150" t="s">
        <v>221</v>
      </c>
      <c r="C19" s="74" t="s">
        <v>255</v>
      </c>
      <c r="D19" s="74" t="s">
        <v>212</v>
      </c>
      <c r="E19" s="85">
        <v>0.0448</v>
      </c>
      <c r="F19" s="171">
        <f>E19*F17</f>
        <v>26.894336000000003</v>
      </c>
      <c r="G19" s="172"/>
      <c r="H19" s="173"/>
      <c r="I19" s="172"/>
      <c r="J19" s="173"/>
      <c r="K19" s="174"/>
      <c r="L19" s="173"/>
      <c r="M19" s="172">
        <f>L19</f>
        <v>0</v>
      </c>
    </row>
    <row r="20" spans="1:13" s="148" customFormat="1" ht="22.5" customHeight="1">
      <c r="A20" s="149"/>
      <c r="B20" s="150" t="s">
        <v>172</v>
      </c>
      <c r="C20" s="74" t="s">
        <v>213</v>
      </c>
      <c r="D20" s="74" t="s">
        <v>7</v>
      </c>
      <c r="E20" s="152">
        <v>0.0021</v>
      </c>
      <c r="F20" s="171">
        <f>E20*F17</f>
        <v>1.260672</v>
      </c>
      <c r="G20" s="172"/>
      <c r="H20" s="173"/>
      <c r="I20" s="172"/>
      <c r="J20" s="173"/>
      <c r="K20" s="174"/>
      <c r="L20" s="173"/>
      <c r="M20" s="172">
        <f>L20</f>
        <v>0</v>
      </c>
    </row>
    <row r="21" spans="1:14" s="14" customFormat="1" ht="62.25" customHeight="1">
      <c r="A21" s="73" t="s">
        <v>22</v>
      </c>
      <c r="B21" s="81" t="s">
        <v>183</v>
      </c>
      <c r="C21" s="81" t="s">
        <v>214</v>
      </c>
      <c r="D21" s="76" t="s">
        <v>168</v>
      </c>
      <c r="E21" s="81"/>
      <c r="F21" s="107">
        <v>60</v>
      </c>
      <c r="G21" s="109"/>
      <c r="H21" s="110"/>
      <c r="I21" s="114"/>
      <c r="J21" s="115"/>
      <c r="K21" s="115"/>
      <c r="L21" s="115"/>
      <c r="M21" s="202">
        <f>L21+J21+H21</f>
        <v>0</v>
      </c>
      <c r="N21" s="145"/>
    </row>
    <row r="22" spans="1:13" ht="21" customHeight="1">
      <c r="A22" s="72"/>
      <c r="B22" s="74" t="s">
        <v>172</v>
      </c>
      <c r="C22" s="78" t="s">
        <v>169</v>
      </c>
      <c r="D22" s="78" t="s">
        <v>167</v>
      </c>
      <c r="E22" s="84">
        <v>2.06</v>
      </c>
      <c r="F22" s="103">
        <f>E22*F21</f>
        <v>123.60000000000001</v>
      </c>
      <c r="G22" s="98"/>
      <c r="H22" s="111"/>
      <c r="I22" s="203"/>
      <c r="J22" s="202"/>
      <c r="K22" s="202"/>
      <c r="L22" s="202"/>
      <c r="M22" s="202">
        <f>L22+J22+H22</f>
        <v>0</v>
      </c>
    </row>
    <row r="23" spans="1:14" s="14" customFormat="1" ht="64.5" customHeight="1">
      <c r="A23" s="73" t="s">
        <v>23</v>
      </c>
      <c r="B23" s="81" t="s">
        <v>226</v>
      </c>
      <c r="C23" s="81" t="s">
        <v>215</v>
      </c>
      <c r="D23" s="76" t="s">
        <v>168</v>
      </c>
      <c r="E23" s="81"/>
      <c r="F23" s="107">
        <v>6</v>
      </c>
      <c r="G23" s="109"/>
      <c r="H23" s="110"/>
      <c r="I23" s="114"/>
      <c r="J23" s="115"/>
      <c r="K23" s="115"/>
      <c r="L23" s="115"/>
      <c r="M23" s="202">
        <f>L23+J23+H23</f>
        <v>0</v>
      </c>
      <c r="N23" s="145"/>
    </row>
    <row r="24" spans="1:13" ht="21" customHeight="1">
      <c r="A24" s="72"/>
      <c r="B24" s="74" t="s">
        <v>172</v>
      </c>
      <c r="C24" s="78" t="s">
        <v>225</v>
      </c>
      <c r="D24" s="78" t="s">
        <v>167</v>
      </c>
      <c r="E24" s="84">
        <v>6.49</v>
      </c>
      <c r="F24" s="103">
        <f>E24*F23</f>
        <v>38.94</v>
      </c>
      <c r="G24" s="98"/>
      <c r="H24" s="111"/>
      <c r="I24" s="203"/>
      <c r="J24" s="202"/>
      <c r="K24" s="202"/>
      <c r="L24" s="202"/>
      <c r="M24" s="202">
        <f>L24+J24+H24</f>
        <v>0</v>
      </c>
    </row>
    <row r="25" spans="1:13" ht="19.5" customHeight="1">
      <c r="A25" s="72"/>
      <c r="B25" s="74" t="s">
        <v>228</v>
      </c>
      <c r="C25" s="78" t="s">
        <v>227</v>
      </c>
      <c r="D25" s="78" t="s">
        <v>170</v>
      </c>
      <c r="E25" s="84">
        <v>4.15</v>
      </c>
      <c r="F25" s="103">
        <f>E25*F23</f>
        <v>24.900000000000002</v>
      </c>
      <c r="G25" s="98"/>
      <c r="H25" s="111"/>
      <c r="I25" s="203"/>
      <c r="J25" s="202"/>
      <c r="K25" s="202"/>
      <c r="L25" s="202"/>
      <c r="M25" s="202">
        <f>L25</f>
        <v>0</v>
      </c>
    </row>
    <row r="26" spans="1:13" s="14" customFormat="1" ht="43.5" customHeight="1">
      <c r="A26" s="73" t="s">
        <v>24</v>
      </c>
      <c r="B26" s="106" t="s">
        <v>196</v>
      </c>
      <c r="C26" s="106" t="s">
        <v>257</v>
      </c>
      <c r="D26" s="106" t="s">
        <v>176</v>
      </c>
      <c r="E26" s="106"/>
      <c r="F26" s="131">
        <v>1080.58</v>
      </c>
      <c r="G26" s="109"/>
      <c r="H26" s="110"/>
      <c r="I26" s="128"/>
      <c r="J26" s="129"/>
      <c r="K26" s="129"/>
      <c r="L26" s="129"/>
      <c r="M26" s="129"/>
    </row>
    <row r="27" spans="1:13" ht="21" customHeight="1">
      <c r="A27" s="116"/>
      <c r="B27" s="163" t="s">
        <v>197</v>
      </c>
      <c r="C27" s="101" t="s">
        <v>271</v>
      </c>
      <c r="D27" s="183" t="s">
        <v>176</v>
      </c>
      <c r="E27" s="100">
        <v>1</v>
      </c>
      <c r="F27" s="185">
        <f>E27*F26</f>
        <v>1080.58</v>
      </c>
      <c r="G27" s="98"/>
      <c r="H27" s="111"/>
      <c r="I27" s="204"/>
      <c r="J27" s="204"/>
      <c r="K27" s="204"/>
      <c r="L27" s="204"/>
      <c r="M27" s="204">
        <f>L27+J27+H27</f>
        <v>0</v>
      </c>
    </row>
    <row r="28" spans="1:14" s="14" customFormat="1" ht="58.5" customHeight="1">
      <c r="A28" s="73" t="s">
        <v>12</v>
      </c>
      <c r="B28" s="73" t="s">
        <v>274</v>
      </c>
      <c r="C28" s="81" t="s">
        <v>275</v>
      </c>
      <c r="D28" s="76" t="s">
        <v>168</v>
      </c>
      <c r="E28" s="81"/>
      <c r="F28" s="131">
        <v>60</v>
      </c>
      <c r="G28" s="109"/>
      <c r="H28" s="110"/>
      <c r="I28" s="114"/>
      <c r="J28" s="115"/>
      <c r="K28" s="115"/>
      <c r="L28" s="115"/>
      <c r="M28" s="202">
        <f>L28+J28+H28</f>
        <v>0</v>
      </c>
      <c r="N28" s="145"/>
    </row>
    <row r="29" spans="1:13" ht="34.5" customHeight="1">
      <c r="A29" s="72"/>
      <c r="B29" s="74" t="s">
        <v>277</v>
      </c>
      <c r="C29" s="74" t="s">
        <v>276</v>
      </c>
      <c r="D29" s="74" t="s">
        <v>170</v>
      </c>
      <c r="E29" s="79">
        <v>0.17</v>
      </c>
      <c r="F29" s="100">
        <f>E29*F28</f>
        <v>10.200000000000001</v>
      </c>
      <c r="G29" s="98"/>
      <c r="H29" s="111"/>
      <c r="I29" s="205"/>
      <c r="J29" s="206"/>
      <c r="K29" s="75"/>
      <c r="L29" s="206"/>
      <c r="M29" s="206">
        <f>L29+J29+H29</f>
        <v>0</v>
      </c>
    </row>
    <row r="30" spans="1:14" s="14" customFormat="1" ht="68.25" customHeight="1">
      <c r="A30" s="73" t="s">
        <v>13</v>
      </c>
      <c r="B30" s="81" t="s">
        <v>259</v>
      </c>
      <c r="C30" s="106" t="s">
        <v>306</v>
      </c>
      <c r="D30" s="76" t="s">
        <v>261</v>
      </c>
      <c r="E30" s="81"/>
      <c r="F30" s="107">
        <v>40</v>
      </c>
      <c r="G30" s="109"/>
      <c r="H30" s="110"/>
      <c r="I30" s="114"/>
      <c r="J30" s="115"/>
      <c r="K30" s="115"/>
      <c r="L30" s="115"/>
      <c r="M30" s="202">
        <f>L30+J30+H30</f>
        <v>0</v>
      </c>
      <c r="N30" s="145"/>
    </row>
    <row r="31" spans="1:13" ht="21" customHeight="1">
      <c r="A31" s="72"/>
      <c r="B31" s="74" t="s">
        <v>172</v>
      </c>
      <c r="C31" s="101" t="s">
        <v>260</v>
      </c>
      <c r="D31" s="78" t="s">
        <v>167</v>
      </c>
      <c r="E31" s="84">
        <v>0.229</v>
      </c>
      <c r="F31" s="103">
        <f>E31*F30</f>
        <v>9.16</v>
      </c>
      <c r="G31" s="98"/>
      <c r="H31" s="111"/>
      <c r="I31" s="203"/>
      <c r="J31" s="202"/>
      <c r="K31" s="202"/>
      <c r="L31" s="202"/>
      <c r="M31" s="202">
        <f>L31+J31+H31</f>
        <v>0</v>
      </c>
    </row>
    <row r="32" spans="1:13" ht="21" customHeight="1">
      <c r="A32" s="72"/>
      <c r="B32" s="74" t="s">
        <v>172</v>
      </c>
      <c r="C32" s="101" t="s">
        <v>213</v>
      </c>
      <c r="D32" s="78" t="s">
        <v>7</v>
      </c>
      <c r="E32" s="84">
        <v>0.0179</v>
      </c>
      <c r="F32" s="103">
        <f>E32*F30</f>
        <v>0.716</v>
      </c>
      <c r="G32" s="98"/>
      <c r="H32" s="111"/>
      <c r="I32" s="203"/>
      <c r="J32" s="202"/>
      <c r="K32" s="202"/>
      <c r="L32" s="202"/>
      <c r="M32" s="202">
        <f>L32</f>
        <v>0</v>
      </c>
    </row>
    <row r="33" spans="1:13" ht="21" customHeight="1">
      <c r="A33" s="72"/>
      <c r="B33" s="74" t="s">
        <v>268</v>
      </c>
      <c r="C33" s="101" t="s">
        <v>262</v>
      </c>
      <c r="D33" s="78" t="s">
        <v>171</v>
      </c>
      <c r="E33" s="84">
        <v>1</v>
      </c>
      <c r="F33" s="103">
        <v>4.13</v>
      </c>
      <c r="G33" s="98"/>
      <c r="H33" s="111"/>
      <c r="I33" s="203"/>
      <c r="J33" s="202"/>
      <c r="K33" s="202"/>
      <c r="L33" s="202"/>
      <c r="M33" s="202">
        <f>H33</f>
        <v>0</v>
      </c>
    </row>
    <row r="34" spans="1:13" ht="19.5" customHeight="1">
      <c r="A34" s="72"/>
      <c r="B34" s="74" t="s">
        <v>172</v>
      </c>
      <c r="C34" s="101" t="s">
        <v>147</v>
      </c>
      <c r="D34" s="78" t="s">
        <v>170</v>
      </c>
      <c r="E34" s="84">
        <v>0.0089</v>
      </c>
      <c r="F34" s="103">
        <f>E34*F30</f>
        <v>0.356</v>
      </c>
      <c r="G34" s="98"/>
      <c r="H34" s="111"/>
      <c r="I34" s="203"/>
      <c r="J34" s="202"/>
      <c r="K34" s="202"/>
      <c r="L34" s="202"/>
      <c r="M34" s="202">
        <f>H34</f>
        <v>0</v>
      </c>
    </row>
    <row r="35" spans="1:13" s="14" customFormat="1" ht="63.75" customHeight="1">
      <c r="A35" s="73" t="s">
        <v>14</v>
      </c>
      <c r="B35" s="73" t="s">
        <v>307</v>
      </c>
      <c r="C35" s="73" t="s">
        <v>308</v>
      </c>
      <c r="D35" s="73" t="s">
        <v>8</v>
      </c>
      <c r="E35" s="81"/>
      <c r="F35" s="80">
        <v>536</v>
      </c>
      <c r="G35" s="86"/>
      <c r="H35" s="110"/>
      <c r="I35" s="203"/>
      <c r="J35" s="202"/>
      <c r="K35" s="202"/>
      <c r="L35" s="202"/>
      <c r="M35" s="202">
        <f>L35+J35+H35</f>
        <v>0</v>
      </c>
    </row>
    <row r="36" spans="1:13" ht="20.25" customHeight="1">
      <c r="A36" s="116"/>
      <c r="B36" s="74" t="s">
        <v>172</v>
      </c>
      <c r="C36" s="74" t="s">
        <v>1</v>
      </c>
      <c r="D36" s="82" t="s">
        <v>167</v>
      </c>
      <c r="E36" s="84">
        <v>0.403</v>
      </c>
      <c r="F36" s="72">
        <f>E36*F35</f>
        <v>216.008</v>
      </c>
      <c r="G36" s="88"/>
      <c r="H36" s="97"/>
      <c r="I36" s="117"/>
      <c r="J36" s="202"/>
      <c r="K36" s="202"/>
      <c r="L36" s="202"/>
      <c r="M36" s="202">
        <f>J36</f>
        <v>0</v>
      </c>
    </row>
    <row r="37" spans="1:13" ht="19.5" customHeight="1">
      <c r="A37" s="116"/>
      <c r="B37" s="74" t="s">
        <v>172</v>
      </c>
      <c r="C37" s="74" t="s">
        <v>2</v>
      </c>
      <c r="D37" s="82" t="s">
        <v>170</v>
      </c>
      <c r="E37" s="84">
        <v>0.164</v>
      </c>
      <c r="F37" s="79">
        <f>E37*F35</f>
        <v>87.90400000000001</v>
      </c>
      <c r="G37" s="88"/>
      <c r="H37" s="97"/>
      <c r="I37" s="203"/>
      <c r="J37" s="202"/>
      <c r="K37" s="117"/>
      <c r="L37" s="202"/>
      <c r="M37" s="202">
        <f>L37+J37+H37</f>
        <v>0</v>
      </c>
    </row>
    <row r="38" spans="1:14" ht="35.25" customHeight="1">
      <c r="A38" s="116"/>
      <c r="B38" s="101" t="s">
        <v>309</v>
      </c>
      <c r="C38" s="101" t="s">
        <v>310</v>
      </c>
      <c r="D38" s="101" t="s">
        <v>8</v>
      </c>
      <c r="E38" s="100">
        <v>1.01</v>
      </c>
      <c r="F38" s="98">
        <f>E38*F35</f>
        <v>541.36</v>
      </c>
      <c r="G38" s="97"/>
      <c r="H38" s="97"/>
      <c r="I38" s="204"/>
      <c r="J38" s="204"/>
      <c r="K38" s="204"/>
      <c r="L38" s="204"/>
      <c r="M38" s="204">
        <f>L38+J38+H38</f>
        <v>0</v>
      </c>
      <c r="N38" s="132"/>
    </row>
    <row r="39" spans="1:13" ht="22.5" customHeight="1">
      <c r="A39" s="116"/>
      <c r="B39" s="74" t="s">
        <v>172</v>
      </c>
      <c r="C39" s="74" t="s">
        <v>147</v>
      </c>
      <c r="D39" s="74" t="s">
        <v>7</v>
      </c>
      <c r="E39" s="84">
        <v>0.0204</v>
      </c>
      <c r="F39" s="72">
        <f>E39*F35</f>
        <v>10.9344</v>
      </c>
      <c r="G39" s="97"/>
      <c r="H39" s="97"/>
      <c r="I39" s="203"/>
      <c r="J39" s="202"/>
      <c r="K39" s="202"/>
      <c r="L39" s="202"/>
      <c r="M39" s="202">
        <f>L39+J39+H39</f>
        <v>0</v>
      </c>
    </row>
    <row r="40" spans="1:13" s="14" customFormat="1" ht="54.75" customHeight="1">
      <c r="A40" s="153">
        <v>10</v>
      </c>
      <c r="B40" s="154" t="s">
        <v>216</v>
      </c>
      <c r="C40" s="102" t="s">
        <v>292</v>
      </c>
      <c r="D40" s="81" t="s">
        <v>168</v>
      </c>
      <c r="E40" s="48"/>
      <c r="F40" s="80">
        <v>107.2</v>
      </c>
      <c r="G40" s="48"/>
      <c r="H40" s="77"/>
      <c r="I40" s="123"/>
      <c r="J40" s="115"/>
      <c r="K40" s="115"/>
      <c r="L40" s="115"/>
      <c r="M40" s="115"/>
    </row>
    <row r="41" spans="1:13" ht="21" customHeight="1">
      <c r="A41" s="54"/>
      <c r="B41" s="78" t="s">
        <v>172</v>
      </c>
      <c r="C41" s="78" t="s">
        <v>169</v>
      </c>
      <c r="D41" s="78" t="s">
        <v>167</v>
      </c>
      <c r="E41" s="49">
        <v>0.15</v>
      </c>
      <c r="F41" s="72">
        <f>E41*F40</f>
        <v>16.08</v>
      </c>
      <c r="G41" s="88"/>
      <c r="H41" s="97"/>
      <c r="I41" s="117"/>
      <c r="J41" s="202"/>
      <c r="K41" s="202"/>
      <c r="L41" s="202"/>
      <c r="M41" s="202">
        <f>J41</f>
        <v>0</v>
      </c>
    </row>
    <row r="42" spans="1:13" ht="30" customHeight="1">
      <c r="A42" s="54"/>
      <c r="B42" s="78" t="s">
        <v>223</v>
      </c>
      <c r="C42" s="74" t="s">
        <v>217</v>
      </c>
      <c r="D42" s="53" t="s">
        <v>170</v>
      </c>
      <c r="E42" s="155">
        <v>0.0216</v>
      </c>
      <c r="F42" s="72">
        <f>E42*F40</f>
        <v>2.3155200000000002</v>
      </c>
      <c r="G42" s="88"/>
      <c r="H42" s="97"/>
      <c r="I42" s="203"/>
      <c r="J42" s="202"/>
      <c r="K42" s="117"/>
      <c r="L42" s="202"/>
      <c r="M42" s="202">
        <f>L42+J42+H42</f>
        <v>0</v>
      </c>
    </row>
    <row r="43" spans="1:13" ht="21" customHeight="1">
      <c r="A43" s="54"/>
      <c r="B43" s="78" t="s">
        <v>222</v>
      </c>
      <c r="C43" s="74" t="s">
        <v>218</v>
      </c>
      <c r="D43" s="82" t="s">
        <v>170</v>
      </c>
      <c r="E43" s="155">
        <v>0.0273</v>
      </c>
      <c r="F43" s="72">
        <f>E43*F40</f>
        <v>2.9265600000000003</v>
      </c>
      <c r="G43" s="97"/>
      <c r="H43" s="97"/>
      <c r="I43" s="203"/>
      <c r="J43" s="202"/>
      <c r="K43" s="202"/>
      <c r="L43" s="202"/>
      <c r="M43" s="202">
        <f>L43+J43+H43</f>
        <v>0</v>
      </c>
    </row>
    <row r="44" spans="1:13" ht="21" customHeight="1">
      <c r="A44" s="54"/>
      <c r="B44" s="78" t="s">
        <v>224</v>
      </c>
      <c r="C44" s="74" t="s">
        <v>219</v>
      </c>
      <c r="D44" s="82" t="s">
        <v>170</v>
      </c>
      <c r="E44" s="155">
        <v>0.0097</v>
      </c>
      <c r="F44" s="72">
        <f>E44*F40</f>
        <v>1.03984</v>
      </c>
      <c r="G44" s="97"/>
      <c r="H44" s="97"/>
      <c r="I44" s="203"/>
      <c r="J44" s="202"/>
      <c r="K44" s="202"/>
      <c r="L44" s="202"/>
      <c r="M44" s="202">
        <f>L44+J44+H44</f>
        <v>0</v>
      </c>
    </row>
    <row r="45" spans="1:13" ht="21" customHeight="1">
      <c r="A45" s="54"/>
      <c r="B45" s="78" t="s">
        <v>311</v>
      </c>
      <c r="C45" s="74" t="s">
        <v>263</v>
      </c>
      <c r="D45" s="84" t="s">
        <v>171</v>
      </c>
      <c r="E45" s="49">
        <v>1.22</v>
      </c>
      <c r="F45" s="72">
        <f>E45*F40</f>
        <v>130.784</v>
      </c>
      <c r="G45" s="97"/>
      <c r="H45" s="97"/>
      <c r="I45" s="203"/>
      <c r="J45" s="202"/>
      <c r="K45" s="202"/>
      <c r="L45" s="202"/>
      <c r="M45" s="202">
        <f>L45+J45+H45</f>
        <v>0</v>
      </c>
    </row>
    <row r="46" spans="1:13" ht="21" customHeight="1">
      <c r="A46" s="54"/>
      <c r="B46" s="156" t="s">
        <v>0</v>
      </c>
      <c r="C46" s="78" t="s">
        <v>220</v>
      </c>
      <c r="D46" s="84" t="s">
        <v>171</v>
      </c>
      <c r="E46" s="49">
        <v>0.07</v>
      </c>
      <c r="F46" s="72">
        <f>E46*F40</f>
        <v>7.504000000000001</v>
      </c>
      <c r="G46" s="72"/>
      <c r="H46" s="72"/>
      <c r="I46" s="207"/>
      <c r="J46" s="207"/>
      <c r="K46" s="207"/>
      <c r="L46" s="207"/>
      <c r="M46" s="208">
        <f>H46</f>
        <v>0</v>
      </c>
    </row>
    <row r="47" spans="1:13" s="14" customFormat="1" ht="54.75" customHeight="1">
      <c r="A47" s="153">
        <v>11</v>
      </c>
      <c r="B47" s="154" t="s">
        <v>216</v>
      </c>
      <c r="C47" s="102" t="s">
        <v>312</v>
      </c>
      <c r="D47" s="81" t="s">
        <v>168</v>
      </c>
      <c r="E47" s="48"/>
      <c r="F47" s="80">
        <v>450.24</v>
      </c>
      <c r="G47" s="48"/>
      <c r="H47" s="77"/>
      <c r="I47" s="123"/>
      <c r="J47" s="115"/>
      <c r="K47" s="115"/>
      <c r="L47" s="115"/>
      <c r="M47" s="115"/>
    </row>
    <row r="48" spans="1:13" ht="21" customHeight="1">
      <c r="A48" s="54"/>
      <c r="B48" s="78" t="s">
        <v>172</v>
      </c>
      <c r="C48" s="101" t="s">
        <v>169</v>
      </c>
      <c r="D48" s="78" t="s">
        <v>167</v>
      </c>
      <c r="E48" s="49">
        <v>0.15</v>
      </c>
      <c r="F48" s="72">
        <f>E48*F47</f>
        <v>67.536</v>
      </c>
      <c r="G48" s="88"/>
      <c r="H48" s="97"/>
      <c r="I48" s="117"/>
      <c r="J48" s="202"/>
      <c r="K48" s="202"/>
      <c r="L48" s="202"/>
      <c r="M48" s="202">
        <f>J48</f>
        <v>0</v>
      </c>
    </row>
    <row r="49" spans="1:13" ht="30" customHeight="1">
      <c r="A49" s="54"/>
      <c r="B49" s="78" t="s">
        <v>223</v>
      </c>
      <c r="C49" s="101" t="s">
        <v>217</v>
      </c>
      <c r="D49" s="53" t="s">
        <v>170</v>
      </c>
      <c r="E49" s="155">
        <v>0.0216</v>
      </c>
      <c r="F49" s="72">
        <f>E49*F47</f>
        <v>9.725184</v>
      </c>
      <c r="G49" s="88"/>
      <c r="H49" s="97"/>
      <c r="I49" s="203"/>
      <c r="J49" s="202"/>
      <c r="K49" s="117"/>
      <c r="L49" s="202"/>
      <c r="M49" s="202">
        <f>L49+J49+H49</f>
        <v>0</v>
      </c>
    </row>
    <row r="50" spans="1:13" ht="21" customHeight="1">
      <c r="A50" s="54"/>
      <c r="B50" s="78" t="s">
        <v>222</v>
      </c>
      <c r="C50" s="101" t="s">
        <v>218</v>
      </c>
      <c r="D50" s="82" t="s">
        <v>170</v>
      </c>
      <c r="E50" s="155">
        <v>0.0273</v>
      </c>
      <c r="F50" s="72">
        <f>E50*F47</f>
        <v>12.291552000000001</v>
      </c>
      <c r="G50" s="97"/>
      <c r="H50" s="97"/>
      <c r="I50" s="203"/>
      <c r="J50" s="202"/>
      <c r="K50" s="202"/>
      <c r="L50" s="202"/>
      <c r="M50" s="202">
        <f>L50+J50+H50</f>
        <v>0</v>
      </c>
    </row>
    <row r="51" spans="1:13" ht="21" customHeight="1">
      <c r="A51" s="54"/>
      <c r="B51" s="181" t="s">
        <v>0</v>
      </c>
      <c r="C51" s="101" t="s">
        <v>279</v>
      </c>
      <c r="D51" s="82" t="s">
        <v>170</v>
      </c>
      <c r="E51" s="155">
        <v>0.056</v>
      </c>
      <c r="F51" s="72">
        <f>E51*F47</f>
        <v>25.213440000000002</v>
      </c>
      <c r="G51" s="97"/>
      <c r="H51" s="97"/>
      <c r="I51" s="203"/>
      <c r="J51" s="202"/>
      <c r="K51" s="202"/>
      <c r="L51" s="202"/>
      <c r="M51" s="202">
        <f>L51</f>
        <v>0</v>
      </c>
    </row>
    <row r="52" spans="1:13" ht="21" customHeight="1">
      <c r="A52" s="54"/>
      <c r="B52" s="78" t="s">
        <v>224</v>
      </c>
      <c r="C52" s="101" t="s">
        <v>219</v>
      </c>
      <c r="D52" s="82" t="s">
        <v>170</v>
      </c>
      <c r="E52" s="155">
        <v>0.0097</v>
      </c>
      <c r="F52" s="72">
        <f>E52*F47</f>
        <v>4.3673280000000005</v>
      </c>
      <c r="G52" s="97"/>
      <c r="H52" s="97"/>
      <c r="I52" s="203"/>
      <c r="J52" s="202"/>
      <c r="K52" s="202"/>
      <c r="L52" s="202"/>
      <c r="M52" s="202">
        <f>L52+J52+H52</f>
        <v>0</v>
      </c>
    </row>
    <row r="53" spans="1:13" ht="21" customHeight="1">
      <c r="A53" s="54"/>
      <c r="B53" s="156" t="s">
        <v>265</v>
      </c>
      <c r="C53" s="101" t="s">
        <v>264</v>
      </c>
      <c r="D53" s="84" t="s">
        <v>171</v>
      </c>
      <c r="E53" s="49">
        <v>1.22</v>
      </c>
      <c r="F53" s="72">
        <f>E53*F47</f>
        <v>549.2927999999999</v>
      </c>
      <c r="G53" s="97"/>
      <c r="H53" s="97"/>
      <c r="I53" s="203"/>
      <c r="J53" s="202"/>
      <c r="K53" s="202"/>
      <c r="L53" s="202"/>
      <c r="M53" s="202">
        <f>L53+J53+H53</f>
        <v>0</v>
      </c>
    </row>
    <row r="54" spans="1:13" ht="21" customHeight="1">
      <c r="A54" s="54"/>
      <c r="B54" s="156" t="s">
        <v>0</v>
      </c>
      <c r="C54" s="101" t="s">
        <v>220</v>
      </c>
      <c r="D54" s="84" t="s">
        <v>171</v>
      </c>
      <c r="E54" s="49">
        <v>0.07</v>
      </c>
      <c r="F54" s="72">
        <f>E54*F47</f>
        <v>31.516800000000003</v>
      </c>
      <c r="G54" s="72"/>
      <c r="H54" s="72"/>
      <c r="I54" s="207"/>
      <c r="J54" s="207"/>
      <c r="K54" s="207"/>
      <c r="L54" s="207"/>
      <c r="M54" s="208">
        <f>H54</f>
        <v>0</v>
      </c>
    </row>
    <row r="55" spans="1:13" s="14" customFormat="1" ht="65.25" customHeight="1">
      <c r="A55" s="73" t="s">
        <v>31</v>
      </c>
      <c r="B55" s="73" t="s">
        <v>189</v>
      </c>
      <c r="C55" s="73" t="s">
        <v>266</v>
      </c>
      <c r="D55" s="73" t="s">
        <v>8</v>
      </c>
      <c r="E55" s="83"/>
      <c r="F55" s="77">
        <v>536</v>
      </c>
      <c r="G55" s="83"/>
      <c r="H55" s="110"/>
      <c r="I55" s="203"/>
      <c r="J55" s="202"/>
      <c r="K55" s="202"/>
      <c r="L55" s="202"/>
      <c r="M55" s="202">
        <f>L55+J55+H55</f>
        <v>0</v>
      </c>
    </row>
    <row r="56" spans="1:13" ht="26.25" customHeight="1">
      <c r="A56" s="116"/>
      <c r="B56" s="74" t="s">
        <v>172</v>
      </c>
      <c r="C56" s="74" t="s">
        <v>1</v>
      </c>
      <c r="D56" s="82" t="s">
        <v>167</v>
      </c>
      <c r="E56" s="85">
        <v>0.0516</v>
      </c>
      <c r="F56" s="72">
        <f>E56*F55</f>
        <v>27.6576</v>
      </c>
      <c r="G56" s="82"/>
      <c r="H56" s="97"/>
      <c r="I56" s="117"/>
      <c r="J56" s="202"/>
      <c r="K56" s="202"/>
      <c r="L56" s="202"/>
      <c r="M56" s="202">
        <f>J56</f>
        <v>0</v>
      </c>
    </row>
    <row r="57" spans="1:13" ht="20.25" customHeight="1">
      <c r="A57" s="116"/>
      <c r="B57" s="74" t="s">
        <v>172</v>
      </c>
      <c r="C57" s="74" t="s">
        <v>2</v>
      </c>
      <c r="D57" s="82" t="s">
        <v>170</v>
      </c>
      <c r="E57" s="75">
        <v>0.011</v>
      </c>
      <c r="F57" s="72">
        <f>E57*F55</f>
        <v>5.896</v>
      </c>
      <c r="G57" s="82"/>
      <c r="H57" s="97"/>
      <c r="I57" s="203"/>
      <c r="J57" s="202"/>
      <c r="K57" s="117"/>
      <c r="L57" s="202"/>
      <c r="M57" s="202">
        <f>L57+J57+H57</f>
        <v>0</v>
      </c>
    </row>
    <row r="58" spans="1:13" s="14" customFormat="1" ht="56.25" customHeight="1">
      <c r="A58" s="73" t="s">
        <v>32</v>
      </c>
      <c r="B58" s="159" t="s">
        <v>253</v>
      </c>
      <c r="C58" s="76" t="s">
        <v>278</v>
      </c>
      <c r="D58" s="159" t="s">
        <v>5</v>
      </c>
      <c r="E58" s="70"/>
      <c r="F58" s="157">
        <v>54</v>
      </c>
      <c r="G58" s="80"/>
      <c r="H58" s="110"/>
      <c r="I58" s="203"/>
      <c r="J58" s="202"/>
      <c r="K58" s="202"/>
      <c r="L58" s="202"/>
      <c r="M58" s="202">
        <f>L58+J58+H58</f>
        <v>0</v>
      </c>
    </row>
    <row r="59" spans="1:13" ht="26.25" customHeight="1">
      <c r="A59" s="116"/>
      <c r="B59" s="78" t="s">
        <v>172</v>
      </c>
      <c r="C59" s="78" t="s">
        <v>1</v>
      </c>
      <c r="D59" s="78" t="s">
        <v>167</v>
      </c>
      <c r="E59" s="113">
        <v>0.389</v>
      </c>
      <c r="F59" s="68">
        <f>F58*E59</f>
        <v>21.006</v>
      </c>
      <c r="G59" s="82"/>
      <c r="H59" s="97"/>
      <c r="I59" s="117"/>
      <c r="J59" s="202"/>
      <c r="K59" s="202"/>
      <c r="L59" s="202"/>
      <c r="M59" s="202">
        <f>J59</f>
        <v>0</v>
      </c>
    </row>
    <row r="60" spans="1:13" ht="24" customHeight="1">
      <c r="A60" s="116"/>
      <c r="B60" s="78" t="s">
        <v>172</v>
      </c>
      <c r="C60" s="78" t="s">
        <v>2</v>
      </c>
      <c r="D60" s="53" t="s">
        <v>170</v>
      </c>
      <c r="E60" s="113">
        <v>0.151</v>
      </c>
      <c r="F60" s="158">
        <f>F58*E60</f>
        <v>8.154</v>
      </c>
      <c r="G60" s="100"/>
      <c r="H60" s="97"/>
      <c r="I60" s="203"/>
      <c r="J60" s="202"/>
      <c r="K60" s="117"/>
      <c r="L60" s="202"/>
      <c r="M60" s="202">
        <f>L60+J60+H60</f>
        <v>0</v>
      </c>
    </row>
    <row r="61" spans="1:13" ht="24" customHeight="1">
      <c r="A61" s="116"/>
      <c r="B61" s="78" t="s">
        <v>0</v>
      </c>
      <c r="C61" s="78" t="s">
        <v>278</v>
      </c>
      <c r="D61" s="181" t="s">
        <v>5</v>
      </c>
      <c r="E61" s="111">
        <v>1</v>
      </c>
      <c r="F61" s="68">
        <f>F58*E61</f>
        <v>54</v>
      </c>
      <c r="G61" s="100"/>
      <c r="H61" s="97"/>
      <c r="I61" s="203"/>
      <c r="J61" s="202"/>
      <c r="K61" s="117"/>
      <c r="L61" s="202"/>
      <c r="M61" s="202">
        <f>H61</f>
        <v>0</v>
      </c>
    </row>
    <row r="62" spans="1:13" ht="21" customHeight="1">
      <c r="A62" s="116"/>
      <c r="B62" s="78" t="s">
        <v>172</v>
      </c>
      <c r="C62" s="78" t="s">
        <v>147</v>
      </c>
      <c r="D62" s="78" t="s">
        <v>6</v>
      </c>
      <c r="E62" s="111">
        <v>0.24</v>
      </c>
      <c r="F62" s="68">
        <f>F58*E62</f>
        <v>12.959999999999999</v>
      </c>
      <c r="G62" s="98"/>
      <c r="H62" s="97"/>
      <c r="I62" s="203"/>
      <c r="J62" s="202"/>
      <c r="K62" s="202"/>
      <c r="L62" s="202"/>
      <c r="M62" s="202">
        <f>L62+J62+H62</f>
        <v>0</v>
      </c>
    </row>
    <row r="63" spans="1:13" ht="24.75" customHeight="1">
      <c r="A63" s="182"/>
      <c r="B63" s="74"/>
      <c r="C63" s="73" t="s">
        <v>313</v>
      </c>
      <c r="D63" s="74"/>
      <c r="E63" s="99"/>
      <c r="F63" s="72"/>
      <c r="G63" s="100"/>
      <c r="H63" s="97"/>
      <c r="I63" s="203"/>
      <c r="J63" s="202"/>
      <c r="K63" s="202"/>
      <c r="L63" s="202"/>
      <c r="M63" s="202"/>
    </row>
    <row r="64" spans="1:13" s="148" customFormat="1" ht="62.25" customHeight="1">
      <c r="A64" s="146" t="s">
        <v>33</v>
      </c>
      <c r="B64" s="73" t="s">
        <v>252</v>
      </c>
      <c r="C64" s="81" t="s">
        <v>293</v>
      </c>
      <c r="D64" s="73" t="s">
        <v>210</v>
      </c>
      <c r="E64" s="201"/>
      <c r="F64" s="80">
        <v>34</v>
      </c>
      <c r="G64" s="200"/>
      <c r="H64" s="200"/>
      <c r="I64" s="200"/>
      <c r="J64" s="200"/>
      <c r="K64" s="200"/>
      <c r="L64" s="200"/>
      <c r="M64" s="200"/>
    </row>
    <row r="65" spans="1:14" s="148" customFormat="1" ht="24" customHeight="1">
      <c r="A65" s="149"/>
      <c r="B65" s="150" t="s">
        <v>172</v>
      </c>
      <c r="C65" s="74" t="s">
        <v>169</v>
      </c>
      <c r="D65" s="74" t="s">
        <v>167</v>
      </c>
      <c r="E65" s="75">
        <v>0.02</v>
      </c>
      <c r="F65" s="171">
        <f>E65*F64</f>
        <v>0.68</v>
      </c>
      <c r="G65" s="172"/>
      <c r="H65" s="173"/>
      <c r="I65" s="172"/>
      <c r="J65" s="173"/>
      <c r="K65" s="174"/>
      <c r="L65" s="173"/>
      <c r="M65" s="172">
        <f>J65</f>
        <v>0</v>
      </c>
      <c r="N65" s="151"/>
    </row>
    <row r="66" spans="1:13" s="148" customFormat="1" ht="23.25" customHeight="1">
      <c r="A66" s="149"/>
      <c r="B66" s="150" t="s">
        <v>221</v>
      </c>
      <c r="C66" s="74" t="s">
        <v>211</v>
      </c>
      <c r="D66" s="74" t="s">
        <v>212</v>
      </c>
      <c r="E66" s="85">
        <v>0.0448</v>
      </c>
      <c r="F66" s="171">
        <f>E66*F64</f>
        <v>1.5231999999999999</v>
      </c>
      <c r="G66" s="172"/>
      <c r="H66" s="173"/>
      <c r="I66" s="172"/>
      <c r="J66" s="173"/>
      <c r="K66" s="174"/>
      <c r="L66" s="173"/>
      <c r="M66" s="172">
        <f>L66</f>
        <v>0</v>
      </c>
    </row>
    <row r="67" spans="1:13" s="148" customFormat="1" ht="22.5" customHeight="1">
      <c r="A67" s="149"/>
      <c r="B67" s="150" t="s">
        <v>172</v>
      </c>
      <c r="C67" s="74" t="s">
        <v>213</v>
      </c>
      <c r="D67" s="74" t="s">
        <v>7</v>
      </c>
      <c r="E67" s="152">
        <v>0.0021</v>
      </c>
      <c r="F67" s="171">
        <f>E67*F64</f>
        <v>0.07139999999999999</v>
      </c>
      <c r="G67" s="172"/>
      <c r="H67" s="173"/>
      <c r="I67" s="172"/>
      <c r="J67" s="173"/>
      <c r="K67" s="174"/>
      <c r="L67" s="173"/>
      <c r="M67" s="172">
        <f>L67</f>
        <v>0</v>
      </c>
    </row>
    <row r="68" spans="1:13" s="14" customFormat="1" ht="48.75" customHeight="1">
      <c r="A68" s="73" t="s">
        <v>55</v>
      </c>
      <c r="B68" s="106" t="s">
        <v>196</v>
      </c>
      <c r="C68" s="106" t="s">
        <v>257</v>
      </c>
      <c r="D68" s="106" t="s">
        <v>176</v>
      </c>
      <c r="E68" s="106"/>
      <c r="F68" s="131">
        <f>F64*1.8</f>
        <v>61.2</v>
      </c>
      <c r="G68" s="109"/>
      <c r="H68" s="110"/>
      <c r="I68" s="128"/>
      <c r="J68" s="129"/>
      <c r="K68" s="129"/>
      <c r="L68" s="129"/>
      <c r="M68" s="129"/>
    </row>
    <row r="69" spans="1:13" ht="21" customHeight="1">
      <c r="A69" s="116"/>
      <c r="B69" s="163" t="s">
        <v>197</v>
      </c>
      <c r="C69" s="101" t="s">
        <v>258</v>
      </c>
      <c r="D69" s="183" t="s">
        <v>176</v>
      </c>
      <c r="E69" s="100">
        <v>1</v>
      </c>
      <c r="F69" s="185">
        <f>E69*F68</f>
        <v>61.2</v>
      </c>
      <c r="G69" s="98"/>
      <c r="H69" s="111"/>
      <c r="I69" s="204"/>
      <c r="J69" s="204"/>
      <c r="K69" s="204"/>
      <c r="L69" s="204"/>
      <c r="M69" s="204">
        <f>L69+J69+H69</f>
        <v>0</v>
      </c>
    </row>
    <row r="70" spans="1:13" s="14" customFormat="1" ht="44.25" customHeight="1">
      <c r="A70" s="73" t="s">
        <v>36</v>
      </c>
      <c r="B70" s="81" t="s">
        <v>249</v>
      </c>
      <c r="C70" s="81" t="s">
        <v>280</v>
      </c>
      <c r="D70" s="73" t="s">
        <v>168</v>
      </c>
      <c r="E70" s="81"/>
      <c r="F70" s="107">
        <v>3.91</v>
      </c>
      <c r="G70" s="80"/>
      <c r="H70" s="110"/>
      <c r="I70" s="203"/>
      <c r="J70" s="202"/>
      <c r="K70" s="202"/>
      <c r="L70" s="202"/>
      <c r="M70" s="202">
        <f>L70+J70+H70</f>
        <v>0</v>
      </c>
    </row>
    <row r="71" spans="1:13" ht="20.25" customHeight="1">
      <c r="A71" s="258"/>
      <c r="B71" s="84" t="s">
        <v>172</v>
      </c>
      <c r="C71" s="78" t="s">
        <v>169</v>
      </c>
      <c r="D71" s="78" t="s">
        <v>167</v>
      </c>
      <c r="E71" s="84">
        <v>1.37</v>
      </c>
      <c r="F71" s="84">
        <f>E71*F70</f>
        <v>5.356700000000001</v>
      </c>
      <c r="G71" s="82"/>
      <c r="H71" s="97"/>
      <c r="I71" s="117"/>
      <c r="J71" s="202"/>
      <c r="K71" s="202"/>
      <c r="L71" s="202"/>
      <c r="M71" s="202">
        <f>J71</f>
        <v>0</v>
      </c>
    </row>
    <row r="72" spans="1:13" ht="18" customHeight="1">
      <c r="A72" s="259"/>
      <c r="B72" s="84" t="s">
        <v>172</v>
      </c>
      <c r="C72" s="78" t="s">
        <v>173</v>
      </c>
      <c r="D72" s="53" t="s">
        <v>7</v>
      </c>
      <c r="E72" s="84">
        <v>0.283</v>
      </c>
      <c r="F72" s="84">
        <f>E72*F70</f>
        <v>1.10653</v>
      </c>
      <c r="G72" s="82"/>
      <c r="H72" s="97"/>
      <c r="I72" s="203"/>
      <c r="J72" s="202"/>
      <c r="K72" s="117"/>
      <c r="L72" s="202"/>
      <c r="M72" s="202">
        <f>L72+J72+H72</f>
        <v>0</v>
      </c>
    </row>
    <row r="73" spans="1:15" ht="27.75" customHeight="1">
      <c r="A73" s="260"/>
      <c r="B73" s="163" t="s">
        <v>314</v>
      </c>
      <c r="C73" s="84" t="s">
        <v>250</v>
      </c>
      <c r="D73" s="74" t="s">
        <v>171</v>
      </c>
      <c r="E73" s="84">
        <v>1.02</v>
      </c>
      <c r="F73" s="84">
        <f>E73*F70</f>
        <v>3.9882000000000004</v>
      </c>
      <c r="G73" s="98"/>
      <c r="H73" s="97"/>
      <c r="I73" s="203"/>
      <c r="J73" s="202"/>
      <c r="K73" s="202"/>
      <c r="L73" s="202"/>
      <c r="M73" s="202">
        <f>L73+J73+H73</f>
        <v>0</v>
      </c>
      <c r="O73" s="179"/>
    </row>
    <row r="74" spans="1:13" s="14" customFormat="1" ht="37.5" customHeight="1">
      <c r="A74" s="73" t="s">
        <v>37</v>
      </c>
      <c r="B74" s="73" t="s">
        <v>194</v>
      </c>
      <c r="C74" s="73" t="s">
        <v>281</v>
      </c>
      <c r="D74" s="73" t="s">
        <v>4</v>
      </c>
      <c r="E74" s="83"/>
      <c r="F74" s="107">
        <v>9</v>
      </c>
      <c r="G74" s="80"/>
      <c r="H74" s="110"/>
      <c r="I74" s="203"/>
      <c r="J74" s="202"/>
      <c r="K74" s="202"/>
      <c r="L74" s="202"/>
      <c r="M74" s="202">
        <f>L74+J74+H74</f>
        <v>0</v>
      </c>
    </row>
    <row r="75" spans="1:13" ht="20.25" customHeight="1">
      <c r="A75" s="116"/>
      <c r="B75" s="74" t="s">
        <v>198</v>
      </c>
      <c r="C75" s="74" t="s">
        <v>238</v>
      </c>
      <c r="D75" s="82" t="s">
        <v>167</v>
      </c>
      <c r="E75" s="99">
        <v>8.4</v>
      </c>
      <c r="F75" s="98">
        <f>E75*F74</f>
        <v>75.60000000000001</v>
      </c>
      <c r="G75" s="82"/>
      <c r="H75" s="97"/>
      <c r="I75" s="117"/>
      <c r="J75" s="202"/>
      <c r="K75" s="202"/>
      <c r="L75" s="202"/>
      <c r="M75" s="202">
        <f>J75</f>
        <v>0</v>
      </c>
    </row>
    <row r="76" spans="1:13" ht="18" customHeight="1">
      <c r="A76" s="116"/>
      <c r="B76" s="74" t="s">
        <v>172</v>
      </c>
      <c r="C76" s="74" t="s">
        <v>2</v>
      </c>
      <c r="D76" s="82" t="s">
        <v>170</v>
      </c>
      <c r="E76" s="99">
        <v>0.23</v>
      </c>
      <c r="F76" s="98">
        <f>E76*F74</f>
        <v>2.0700000000000003</v>
      </c>
      <c r="G76" s="82"/>
      <c r="H76" s="97"/>
      <c r="I76" s="203"/>
      <c r="J76" s="202"/>
      <c r="K76" s="117"/>
      <c r="L76" s="202"/>
      <c r="M76" s="202">
        <f>L76+J76+H76</f>
        <v>0</v>
      </c>
    </row>
    <row r="77" spans="1:13" ht="34.5" customHeight="1">
      <c r="A77" s="116"/>
      <c r="B77" s="74" t="s">
        <v>204</v>
      </c>
      <c r="C77" s="74" t="s">
        <v>230</v>
      </c>
      <c r="D77" s="74" t="s">
        <v>4</v>
      </c>
      <c r="E77" s="99">
        <v>1</v>
      </c>
      <c r="F77" s="72">
        <f>E77*F74</f>
        <v>9</v>
      </c>
      <c r="G77" s="98"/>
      <c r="H77" s="97"/>
      <c r="I77" s="203"/>
      <c r="J77" s="202"/>
      <c r="K77" s="202"/>
      <c r="L77" s="202"/>
      <c r="M77" s="202">
        <f>L77+J77+H77</f>
        <v>0</v>
      </c>
    </row>
    <row r="78" spans="1:13" ht="18" customHeight="1">
      <c r="A78" s="116"/>
      <c r="B78" s="74" t="s">
        <v>172</v>
      </c>
      <c r="C78" s="74" t="s">
        <v>147</v>
      </c>
      <c r="D78" s="74" t="s">
        <v>7</v>
      </c>
      <c r="E78" s="99">
        <v>2.54</v>
      </c>
      <c r="F78" s="72">
        <f>E78*F74</f>
        <v>22.86</v>
      </c>
      <c r="G78" s="100"/>
      <c r="H78" s="97"/>
      <c r="I78" s="203"/>
      <c r="J78" s="202"/>
      <c r="K78" s="202"/>
      <c r="L78" s="202"/>
      <c r="M78" s="202">
        <f>L78+J78+H78</f>
        <v>0</v>
      </c>
    </row>
    <row r="79" spans="1:13" s="14" customFormat="1" ht="37.5" customHeight="1">
      <c r="A79" s="73" t="s">
        <v>38</v>
      </c>
      <c r="B79" s="73" t="s">
        <v>194</v>
      </c>
      <c r="C79" s="102" t="s">
        <v>283</v>
      </c>
      <c r="D79" s="73" t="s">
        <v>4</v>
      </c>
      <c r="E79" s="83"/>
      <c r="F79" s="107">
        <v>17</v>
      </c>
      <c r="G79" s="80"/>
      <c r="H79" s="110"/>
      <c r="I79" s="203"/>
      <c r="J79" s="202"/>
      <c r="K79" s="202"/>
      <c r="L79" s="202"/>
      <c r="M79" s="202">
        <f>L79+J79+H79</f>
        <v>0</v>
      </c>
    </row>
    <row r="80" spans="1:13" ht="20.25" customHeight="1">
      <c r="A80" s="116"/>
      <c r="B80" s="74" t="s">
        <v>198</v>
      </c>
      <c r="C80" s="74" t="s">
        <v>238</v>
      </c>
      <c r="D80" s="82" t="s">
        <v>167</v>
      </c>
      <c r="E80" s="99">
        <v>8.4</v>
      </c>
      <c r="F80" s="72">
        <f>E80*F79</f>
        <v>142.8</v>
      </c>
      <c r="G80" s="82"/>
      <c r="H80" s="97"/>
      <c r="I80" s="117"/>
      <c r="J80" s="202"/>
      <c r="K80" s="202"/>
      <c r="L80" s="202"/>
      <c r="M80" s="202">
        <f>J80</f>
        <v>0</v>
      </c>
    </row>
    <row r="81" spans="1:13" ht="19.5" customHeight="1">
      <c r="A81" s="116"/>
      <c r="B81" s="74" t="s">
        <v>172</v>
      </c>
      <c r="C81" s="74" t="s">
        <v>2</v>
      </c>
      <c r="D81" s="82" t="s">
        <v>170</v>
      </c>
      <c r="E81" s="99">
        <v>0.23</v>
      </c>
      <c r="F81" s="72">
        <f>E81*F79</f>
        <v>3.91</v>
      </c>
      <c r="G81" s="82"/>
      <c r="H81" s="97"/>
      <c r="I81" s="203"/>
      <c r="J81" s="202"/>
      <c r="K81" s="117"/>
      <c r="L81" s="202"/>
      <c r="M81" s="202">
        <f>L81+J81+H81</f>
        <v>0</v>
      </c>
    </row>
    <row r="82" spans="1:13" ht="33" customHeight="1">
      <c r="A82" s="116"/>
      <c r="B82" s="74" t="s">
        <v>205</v>
      </c>
      <c r="C82" s="101" t="s">
        <v>229</v>
      </c>
      <c r="D82" s="74" t="s">
        <v>4</v>
      </c>
      <c r="E82" s="99">
        <v>1</v>
      </c>
      <c r="F82" s="72">
        <f>E82*F79</f>
        <v>17</v>
      </c>
      <c r="G82" s="98"/>
      <c r="H82" s="97"/>
      <c r="I82" s="203"/>
      <c r="J82" s="202"/>
      <c r="K82" s="202"/>
      <c r="L82" s="202"/>
      <c r="M82" s="202">
        <f>L82+J82+H82</f>
        <v>0</v>
      </c>
    </row>
    <row r="83" spans="1:13" ht="22.5" customHeight="1">
      <c r="A83" s="116"/>
      <c r="B83" s="74" t="s">
        <v>172</v>
      </c>
      <c r="C83" s="74" t="s">
        <v>147</v>
      </c>
      <c r="D83" s="74" t="s">
        <v>7</v>
      </c>
      <c r="E83" s="99">
        <v>2.54</v>
      </c>
      <c r="F83" s="72">
        <f>E83*F79</f>
        <v>43.18</v>
      </c>
      <c r="G83" s="100"/>
      <c r="H83" s="97"/>
      <c r="I83" s="203"/>
      <c r="J83" s="202"/>
      <c r="K83" s="202"/>
      <c r="L83" s="202"/>
      <c r="M83" s="202">
        <f>L83+J83+H83</f>
        <v>0</v>
      </c>
    </row>
    <row r="84" spans="1:13" s="14" customFormat="1" ht="40.5" customHeight="1">
      <c r="A84" s="73" t="s">
        <v>39</v>
      </c>
      <c r="B84" s="81" t="s">
        <v>239</v>
      </c>
      <c r="C84" s="76" t="s">
        <v>282</v>
      </c>
      <c r="D84" s="73" t="s">
        <v>168</v>
      </c>
      <c r="E84" s="81"/>
      <c r="F84" s="107">
        <v>3.23</v>
      </c>
      <c r="G84" s="80"/>
      <c r="H84" s="110"/>
      <c r="I84" s="203"/>
      <c r="J84" s="202"/>
      <c r="K84" s="202"/>
      <c r="L84" s="202"/>
      <c r="M84" s="202">
        <f>L84+J84+H84</f>
        <v>0</v>
      </c>
    </row>
    <row r="85" spans="1:13" ht="20.25" customHeight="1">
      <c r="A85" s="116"/>
      <c r="B85" s="84" t="s">
        <v>172</v>
      </c>
      <c r="C85" s="78" t="s">
        <v>169</v>
      </c>
      <c r="D85" s="78" t="s">
        <v>167</v>
      </c>
      <c r="E85" s="84">
        <v>9.9</v>
      </c>
      <c r="F85" s="72">
        <f>E85*F84</f>
        <v>31.977</v>
      </c>
      <c r="G85" s="82"/>
      <c r="H85" s="97"/>
      <c r="I85" s="117"/>
      <c r="J85" s="202"/>
      <c r="K85" s="202"/>
      <c r="L85" s="202"/>
      <c r="M85" s="202">
        <f>J85</f>
        <v>0</v>
      </c>
    </row>
    <row r="86" spans="1:13" ht="19.5" customHeight="1">
      <c r="A86" s="116"/>
      <c r="B86" s="84" t="s">
        <v>172</v>
      </c>
      <c r="C86" s="78" t="s">
        <v>173</v>
      </c>
      <c r="D86" s="53" t="s">
        <v>7</v>
      </c>
      <c r="E86" s="84">
        <v>1.35</v>
      </c>
      <c r="F86" s="72">
        <f>E86*F84</f>
        <v>4.3605</v>
      </c>
      <c r="G86" s="82"/>
      <c r="H86" s="97"/>
      <c r="I86" s="203"/>
      <c r="J86" s="202"/>
      <c r="K86" s="117"/>
      <c r="L86" s="202"/>
      <c r="M86" s="202">
        <f>L86+J86+H86</f>
        <v>0</v>
      </c>
    </row>
    <row r="87" spans="1:13" ht="22.5" customHeight="1">
      <c r="A87" s="116"/>
      <c r="B87" s="74" t="s">
        <v>315</v>
      </c>
      <c r="C87" s="84" t="s">
        <v>240</v>
      </c>
      <c r="D87" s="74" t="s">
        <v>171</v>
      </c>
      <c r="E87" s="84">
        <v>1.02</v>
      </c>
      <c r="F87" s="79">
        <f>E87*F84</f>
        <v>3.2946</v>
      </c>
      <c r="G87" s="98"/>
      <c r="H87" s="97"/>
      <c r="I87" s="203"/>
      <c r="J87" s="202"/>
      <c r="K87" s="202"/>
      <c r="L87" s="202"/>
      <c r="M87" s="202">
        <f>L87+J87+H87</f>
        <v>0</v>
      </c>
    </row>
    <row r="88" spans="1:13" ht="22.5" customHeight="1">
      <c r="A88" s="116"/>
      <c r="B88" s="84" t="s">
        <v>201</v>
      </c>
      <c r="C88" s="84" t="s">
        <v>241</v>
      </c>
      <c r="D88" s="84" t="s">
        <v>174</v>
      </c>
      <c r="E88" s="84">
        <v>1.84</v>
      </c>
      <c r="F88" s="79">
        <f>E88*F84</f>
        <v>5.9432</v>
      </c>
      <c r="G88" s="100"/>
      <c r="H88" s="97"/>
      <c r="I88" s="203"/>
      <c r="J88" s="202"/>
      <c r="K88" s="202"/>
      <c r="L88" s="202"/>
      <c r="M88" s="202">
        <f>L88+J88+H88</f>
        <v>0</v>
      </c>
    </row>
    <row r="89" spans="1:13" ht="21.75" customHeight="1">
      <c r="A89" s="116"/>
      <c r="B89" s="144" t="s">
        <v>202</v>
      </c>
      <c r="C89" s="84" t="s">
        <v>242</v>
      </c>
      <c r="D89" s="74" t="s">
        <v>171</v>
      </c>
      <c r="E89" s="85">
        <v>0.0034</v>
      </c>
      <c r="F89" s="79">
        <f>E89*F84</f>
        <v>0.010981999999999999</v>
      </c>
      <c r="G89" s="82"/>
      <c r="H89" s="112"/>
      <c r="I89" s="117"/>
      <c r="J89" s="202"/>
      <c r="K89" s="202"/>
      <c r="L89" s="202"/>
      <c r="M89" s="209">
        <f>H89</f>
        <v>0</v>
      </c>
    </row>
    <row r="90" spans="1:13" ht="21.75" customHeight="1">
      <c r="A90" s="116"/>
      <c r="B90" s="144" t="s">
        <v>202</v>
      </c>
      <c r="C90" s="84" t="s">
        <v>243</v>
      </c>
      <c r="D90" s="74" t="s">
        <v>171</v>
      </c>
      <c r="E90" s="85">
        <v>0.0568</v>
      </c>
      <c r="F90" s="79">
        <f>E90*F84</f>
        <v>0.18346400000000002</v>
      </c>
      <c r="G90" s="82"/>
      <c r="H90" s="97"/>
      <c r="I90" s="203"/>
      <c r="J90" s="202"/>
      <c r="K90" s="117"/>
      <c r="L90" s="202"/>
      <c r="M90" s="202">
        <f>L90+J90+H90</f>
        <v>0</v>
      </c>
    </row>
    <row r="91" spans="1:13" ht="24.75" customHeight="1">
      <c r="A91" s="116"/>
      <c r="B91" s="144" t="s">
        <v>246</v>
      </c>
      <c r="C91" s="84" t="s">
        <v>244</v>
      </c>
      <c r="D91" s="84" t="s">
        <v>176</v>
      </c>
      <c r="E91" s="85">
        <v>0.0022</v>
      </c>
      <c r="F91" s="79">
        <f>E91*F84</f>
        <v>0.007106</v>
      </c>
      <c r="G91" s="82"/>
      <c r="H91" s="112"/>
      <c r="I91" s="203"/>
      <c r="J91" s="202"/>
      <c r="K91" s="202"/>
      <c r="L91" s="202"/>
      <c r="M91" s="209">
        <f>H91</f>
        <v>0</v>
      </c>
    </row>
    <row r="92" spans="1:13" ht="24" customHeight="1">
      <c r="A92" s="116"/>
      <c r="B92" s="144" t="s">
        <v>247</v>
      </c>
      <c r="C92" s="84" t="s">
        <v>245</v>
      </c>
      <c r="D92" s="84" t="s">
        <v>176</v>
      </c>
      <c r="E92" s="85">
        <v>0.0014</v>
      </c>
      <c r="F92" s="79">
        <f>E92*F84</f>
        <v>0.004522</v>
      </c>
      <c r="G92" s="82"/>
      <c r="H92" s="97"/>
      <c r="I92" s="203"/>
      <c r="J92" s="202"/>
      <c r="K92" s="202"/>
      <c r="L92" s="202"/>
      <c r="M92" s="202">
        <f>H92</f>
        <v>0</v>
      </c>
    </row>
    <row r="93" spans="1:13" ht="22.5" customHeight="1">
      <c r="A93" s="116"/>
      <c r="B93" s="84" t="s">
        <v>172</v>
      </c>
      <c r="C93" s="84" t="s">
        <v>177</v>
      </c>
      <c r="D93" s="84" t="s">
        <v>7</v>
      </c>
      <c r="E93" s="84">
        <v>0.38</v>
      </c>
      <c r="F93" s="79">
        <f>E93*F84</f>
        <v>1.2274</v>
      </c>
      <c r="G93" s="100"/>
      <c r="H93" s="97"/>
      <c r="I93" s="203"/>
      <c r="J93" s="202"/>
      <c r="K93" s="202"/>
      <c r="L93" s="202"/>
      <c r="M93" s="202">
        <f>L93+J93+H93</f>
        <v>0</v>
      </c>
    </row>
    <row r="94" spans="1:13" s="160" customFormat="1" ht="33.75" customHeight="1">
      <c r="A94" s="167">
        <v>20</v>
      </c>
      <c r="B94" s="164" t="s">
        <v>172</v>
      </c>
      <c r="C94" s="165" t="s">
        <v>272</v>
      </c>
      <c r="D94" s="165" t="s">
        <v>176</v>
      </c>
      <c r="E94" s="165"/>
      <c r="F94" s="166">
        <f>F95+F96</f>
        <v>0.79067</v>
      </c>
      <c r="G94" s="165"/>
      <c r="H94" s="77"/>
      <c r="I94" s="210"/>
      <c r="J94" s="210"/>
      <c r="K94" s="210"/>
      <c r="L94" s="210"/>
      <c r="M94" s="210"/>
    </row>
    <row r="95" spans="1:13" s="160" customFormat="1" ht="19.5" customHeight="1">
      <c r="A95" s="167"/>
      <c r="B95" s="168" t="s">
        <v>248</v>
      </c>
      <c r="C95" s="169" t="s">
        <v>316</v>
      </c>
      <c r="D95" s="169" t="s">
        <v>176</v>
      </c>
      <c r="E95" s="169"/>
      <c r="F95" s="170">
        <v>0.31416</v>
      </c>
      <c r="G95" s="84"/>
      <c r="H95" s="72"/>
      <c r="I95" s="203"/>
      <c r="J95" s="202"/>
      <c r="K95" s="202"/>
      <c r="L95" s="202"/>
      <c r="M95" s="72">
        <f>H95</f>
        <v>0</v>
      </c>
    </row>
    <row r="96" spans="1:13" s="160" customFormat="1" ht="19.5" customHeight="1">
      <c r="A96" s="167"/>
      <c r="B96" s="168" t="s">
        <v>248</v>
      </c>
      <c r="C96" s="169" t="s">
        <v>317</v>
      </c>
      <c r="D96" s="169" t="s">
        <v>176</v>
      </c>
      <c r="E96" s="169"/>
      <c r="F96" s="170">
        <v>0.47651</v>
      </c>
      <c r="G96" s="84"/>
      <c r="H96" s="72"/>
      <c r="I96" s="203"/>
      <c r="J96" s="202"/>
      <c r="K96" s="202"/>
      <c r="L96" s="202"/>
      <c r="M96" s="72">
        <f>H96</f>
        <v>0</v>
      </c>
    </row>
    <row r="97" spans="1:13" s="14" customFormat="1" ht="51" customHeight="1">
      <c r="A97" s="73" t="s">
        <v>254</v>
      </c>
      <c r="B97" s="76" t="s">
        <v>231</v>
      </c>
      <c r="C97" s="76" t="s">
        <v>236</v>
      </c>
      <c r="D97" s="76" t="s">
        <v>3</v>
      </c>
      <c r="E97" s="48"/>
      <c r="F97" s="80">
        <v>27.3</v>
      </c>
      <c r="G97" s="86"/>
      <c r="H97" s="90"/>
      <c r="I97" s="203"/>
      <c r="J97" s="202"/>
      <c r="K97" s="202"/>
      <c r="L97" s="202"/>
      <c r="M97" s="202">
        <f aca="true" t="shared" si="0" ref="M97:M102">L97+J97+H97</f>
        <v>0</v>
      </c>
    </row>
    <row r="98" spans="1:13" ht="20.25" customHeight="1">
      <c r="A98" s="258"/>
      <c r="B98" s="161" t="s">
        <v>172</v>
      </c>
      <c r="C98" s="78" t="s">
        <v>1</v>
      </c>
      <c r="D98" s="78" t="s">
        <v>167</v>
      </c>
      <c r="E98" s="53">
        <v>0.68</v>
      </c>
      <c r="F98" s="72">
        <f>E98*F97</f>
        <v>18.564</v>
      </c>
      <c r="G98" s="88"/>
      <c r="H98" s="88"/>
      <c r="I98" s="117"/>
      <c r="J98" s="202"/>
      <c r="K98" s="202"/>
      <c r="L98" s="202"/>
      <c r="M98" s="202">
        <f t="shared" si="0"/>
        <v>0</v>
      </c>
    </row>
    <row r="99" spans="1:13" ht="18" customHeight="1">
      <c r="A99" s="259"/>
      <c r="B99" s="161" t="s">
        <v>172</v>
      </c>
      <c r="C99" s="78" t="s">
        <v>2</v>
      </c>
      <c r="D99" s="53" t="s">
        <v>170</v>
      </c>
      <c r="E99" s="155">
        <v>0.0003</v>
      </c>
      <c r="F99" s="85">
        <f>E99*F97</f>
        <v>0.00819</v>
      </c>
      <c r="G99" s="88"/>
      <c r="H99" s="88"/>
      <c r="I99" s="203"/>
      <c r="J99" s="202"/>
      <c r="K99" s="117"/>
      <c r="L99" s="202"/>
      <c r="M99" s="202">
        <f t="shared" si="0"/>
        <v>0</v>
      </c>
    </row>
    <row r="100" spans="1:13" ht="18" customHeight="1">
      <c r="A100" s="259"/>
      <c r="B100" s="183" t="s">
        <v>232</v>
      </c>
      <c r="C100" s="67" t="s">
        <v>233</v>
      </c>
      <c r="D100" s="53" t="s">
        <v>175</v>
      </c>
      <c r="E100" s="162">
        <v>0.251</v>
      </c>
      <c r="F100" s="72">
        <f>E100*F97</f>
        <v>6.8523000000000005</v>
      </c>
      <c r="G100" s="88"/>
      <c r="H100" s="88"/>
      <c r="I100" s="203"/>
      <c r="J100" s="202"/>
      <c r="K100" s="202"/>
      <c r="L100" s="202"/>
      <c r="M100" s="202">
        <f t="shared" si="0"/>
        <v>0</v>
      </c>
    </row>
    <row r="101" spans="1:13" ht="18" customHeight="1">
      <c r="A101" s="259"/>
      <c r="B101" s="183" t="s">
        <v>234</v>
      </c>
      <c r="C101" s="67" t="s">
        <v>235</v>
      </c>
      <c r="D101" s="53" t="s">
        <v>175</v>
      </c>
      <c r="E101" s="162">
        <v>0.027</v>
      </c>
      <c r="F101" s="72">
        <f>E101*F97</f>
        <v>0.7371</v>
      </c>
      <c r="G101" s="88"/>
      <c r="H101" s="88"/>
      <c r="I101" s="203"/>
      <c r="J101" s="202"/>
      <c r="K101" s="202"/>
      <c r="L101" s="202"/>
      <c r="M101" s="202">
        <f t="shared" si="0"/>
        <v>0</v>
      </c>
    </row>
    <row r="102" spans="1:13" ht="18" customHeight="1">
      <c r="A102" s="259"/>
      <c r="B102" s="161" t="s">
        <v>172</v>
      </c>
      <c r="C102" s="84" t="s">
        <v>177</v>
      </c>
      <c r="D102" s="53" t="s">
        <v>6</v>
      </c>
      <c r="E102" s="162">
        <v>0.002</v>
      </c>
      <c r="F102" s="79">
        <f>E102*F97</f>
        <v>0.0546</v>
      </c>
      <c r="G102" s="88"/>
      <c r="H102" s="88"/>
      <c r="I102" s="203"/>
      <c r="J102" s="202"/>
      <c r="K102" s="202"/>
      <c r="L102" s="202"/>
      <c r="M102" s="202">
        <f t="shared" si="0"/>
        <v>0</v>
      </c>
    </row>
    <row r="103" spans="1:13" s="14" customFormat="1" ht="65.25" customHeight="1">
      <c r="A103" s="184">
        <v>22</v>
      </c>
      <c r="B103" s="102" t="s">
        <v>191</v>
      </c>
      <c r="C103" s="102" t="s">
        <v>284</v>
      </c>
      <c r="D103" s="102" t="s">
        <v>3</v>
      </c>
      <c r="E103" s="104"/>
      <c r="F103" s="107">
        <v>128.11</v>
      </c>
      <c r="G103" s="80"/>
      <c r="H103" s="110"/>
      <c r="I103" s="203"/>
      <c r="J103" s="202"/>
      <c r="K103" s="202"/>
      <c r="L103" s="202"/>
      <c r="M103" s="202">
        <f>L103+J103+H103</f>
        <v>0</v>
      </c>
    </row>
    <row r="104" spans="1:13" ht="20.25" customHeight="1">
      <c r="A104" s="258"/>
      <c r="B104" s="108" t="s">
        <v>172</v>
      </c>
      <c r="C104" s="101" t="s">
        <v>1</v>
      </c>
      <c r="D104" s="101" t="s">
        <v>167</v>
      </c>
      <c r="E104" s="99">
        <v>0.275</v>
      </c>
      <c r="F104" s="98">
        <f>E104*F103</f>
        <v>35.230250000000005</v>
      </c>
      <c r="G104" s="82"/>
      <c r="H104" s="97"/>
      <c r="I104" s="117"/>
      <c r="J104" s="202"/>
      <c r="K104" s="202"/>
      <c r="L104" s="202"/>
      <c r="M104" s="202">
        <f>J104</f>
        <v>0</v>
      </c>
    </row>
    <row r="105" spans="1:13" ht="18" customHeight="1">
      <c r="A105" s="259"/>
      <c r="B105" s="108" t="s">
        <v>172</v>
      </c>
      <c r="C105" s="101" t="s">
        <v>2</v>
      </c>
      <c r="D105" s="100" t="s">
        <v>170</v>
      </c>
      <c r="E105" s="99">
        <v>0.0106</v>
      </c>
      <c r="F105" s="98">
        <f>E105*F103</f>
        <v>1.3579660000000002</v>
      </c>
      <c r="G105" s="82"/>
      <c r="H105" s="97"/>
      <c r="I105" s="203"/>
      <c r="J105" s="202"/>
      <c r="K105" s="117"/>
      <c r="L105" s="202"/>
      <c r="M105" s="202">
        <f>L105+J105+H105</f>
        <v>0</v>
      </c>
    </row>
    <row r="106" spans="1:13" ht="18" customHeight="1">
      <c r="A106" s="259"/>
      <c r="B106" s="130" t="s">
        <v>0</v>
      </c>
      <c r="C106" s="101" t="s">
        <v>192</v>
      </c>
      <c r="D106" s="101" t="s">
        <v>175</v>
      </c>
      <c r="E106" s="99">
        <v>0.54</v>
      </c>
      <c r="F106" s="98">
        <f>E106*F103</f>
        <v>69.17940000000002</v>
      </c>
      <c r="G106" s="98"/>
      <c r="H106" s="97"/>
      <c r="I106" s="203"/>
      <c r="J106" s="202"/>
      <c r="K106" s="202"/>
      <c r="L106" s="202"/>
      <c r="M106" s="202">
        <f>L106+J106+H106</f>
        <v>0</v>
      </c>
    </row>
    <row r="107" spans="1:13" ht="18" customHeight="1">
      <c r="A107" s="259"/>
      <c r="B107" s="130" t="s">
        <v>203</v>
      </c>
      <c r="C107" s="101" t="s">
        <v>193</v>
      </c>
      <c r="D107" s="100" t="s">
        <v>185</v>
      </c>
      <c r="E107" s="100">
        <v>2.77</v>
      </c>
      <c r="F107" s="98">
        <f>E107*F103</f>
        <v>354.8647</v>
      </c>
      <c r="G107" s="103"/>
      <c r="H107" s="97"/>
      <c r="I107" s="203"/>
      <c r="J107" s="202"/>
      <c r="K107" s="202"/>
      <c r="L107" s="202"/>
      <c r="M107" s="202">
        <f>L107+J107+H107</f>
        <v>0</v>
      </c>
    </row>
    <row r="108" spans="1:13" ht="18" customHeight="1">
      <c r="A108" s="259"/>
      <c r="B108" s="74" t="s">
        <v>172</v>
      </c>
      <c r="C108" s="84" t="s">
        <v>177</v>
      </c>
      <c r="D108" s="82" t="s">
        <v>6</v>
      </c>
      <c r="E108" s="75">
        <v>0.0019</v>
      </c>
      <c r="F108" s="103">
        <f>E108*F103</f>
        <v>0.24340900000000001</v>
      </c>
      <c r="G108" s="100"/>
      <c r="H108" s="97"/>
      <c r="I108" s="203"/>
      <c r="J108" s="202"/>
      <c r="K108" s="202"/>
      <c r="L108" s="202"/>
      <c r="M108" s="202">
        <f>H108</f>
        <v>0</v>
      </c>
    </row>
    <row r="109" spans="1:13" s="14" customFormat="1" ht="39.75" customHeight="1">
      <c r="A109" s="73" t="s">
        <v>286</v>
      </c>
      <c r="B109" s="81" t="s">
        <v>190</v>
      </c>
      <c r="C109" s="215" t="s">
        <v>365</v>
      </c>
      <c r="D109" s="106" t="s">
        <v>4</v>
      </c>
      <c r="E109" s="185"/>
      <c r="F109" s="107">
        <v>17</v>
      </c>
      <c r="G109" s="107"/>
      <c r="H109" s="110"/>
      <c r="I109" s="203"/>
      <c r="J109" s="202"/>
      <c r="K109" s="202"/>
      <c r="L109" s="202"/>
      <c r="M109" s="202">
        <f>L109+J109+H109</f>
        <v>0</v>
      </c>
    </row>
    <row r="110" spans="1:13" ht="20.25" customHeight="1">
      <c r="A110" s="116"/>
      <c r="B110" s="84" t="s">
        <v>172</v>
      </c>
      <c r="C110" s="101" t="s">
        <v>169</v>
      </c>
      <c r="D110" s="101" t="s">
        <v>167</v>
      </c>
      <c r="E110" s="126">
        <v>1.54</v>
      </c>
      <c r="F110" s="185">
        <f>E110*F109</f>
        <v>26.18</v>
      </c>
      <c r="G110" s="100"/>
      <c r="H110" s="97"/>
      <c r="I110" s="117"/>
      <c r="J110" s="202"/>
      <c r="K110" s="202"/>
      <c r="L110" s="202"/>
      <c r="M110" s="202">
        <f>J110</f>
        <v>0</v>
      </c>
    </row>
    <row r="111" spans="1:13" ht="18" customHeight="1">
      <c r="A111" s="116"/>
      <c r="B111" s="84" t="s">
        <v>172</v>
      </c>
      <c r="C111" s="101" t="s">
        <v>173</v>
      </c>
      <c r="D111" s="100" t="s">
        <v>7</v>
      </c>
      <c r="E111" s="126">
        <v>0.09</v>
      </c>
      <c r="F111" s="185">
        <f>E111*F109</f>
        <v>1.53</v>
      </c>
      <c r="G111" s="100"/>
      <c r="H111" s="97"/>
      <c r="I111" s="203"/>
      <c r="J111" s="202"/>
      <c r="K111" s="117"/>
      <c r="L111" s="202"/>
      <c r="M111" s="202">
        <f>L111+J111+H111</f>
        <v>0</v>
      </c>
    </row>
    <row r="112" spans="1:13" ht="27.75" customHeight="1">
      <c r="A112" s="116"/>
      <c r="B112" s="78" t="s">
        <v>0</v>
      </c>
      <c r="C112" s="216" t="s">
        <v>366</v>
      </c>
      <c r="D112" s="185" t="s">
        <v>4</v>
      </c>
      <c r="E112" s="180">
        <v>1</v>
      </c>
      <c r="F112" s="185">
        <f>E112*F109</f>
        <v>17</v>
      </c>
      <c r="G112" s="98"/>
      <c r="H112" s="97"/>
      <c r="I112" s="203"/>
      <c r="J112" s="202"/>
      <c r="K112" s="202"/>
      <c r="L112" s="202"/>
      <c r="M112" s="202">
        <f>L112+J112+H112</f>
        <v>0</v>
      </c>
    </row>
    <row r="113" spans="1:13" ht="18" customHeight="1">
      <c r="A113" s="116"/>
      <c r="B113" s="84" t="s">
        <v>172</v>
      </c>
      <c r="C113" s="84" t="s">
        <v>177</v>
      </c>
      <c r="D113" s="84" t="s">
        <v>7</v>
      </c>
      <c r="E113" s="127">
        <v>0.014</v>
      </c>
      <c r="F113" s="84">
        <f>E113*F109</f>
        <v>0.23800000000000002</v>
      </c>
      <c r="G113" s="100"/>
      <c r="H113" s="97"/>
      <c r="I113" s="203"/>
      <c r="J113" s="202"/>
      <c r="K113" s="202"/>
      <c r="L113" s="202"/>
      <c r="M113" s="202">
        <f>L113+J113+H113</f>
        <v>0</v>
      </c>
    </row>
    <row r="114" spans="1:13" s="14" customFormat="1" ht="52.5" customHeight="1">
      <c r="A114" s="73" t="s">
        <v>199</v>
      </c>
      <c r="B114" s="81" t="s">
        <v>249</v>
      </c>
      <c r="C114" s="81" t="s">
        <v>285</v>
      </c>
      <c r="D114" s="73" t="s">
        <v>168</v>
      </c>
      <c r="E114" s="81"/>
      <c r="F114" s="107">
        <v>1.19</v>
      </c>
      <c r="G114" s="80"/>
      <c r="H114" s="110"/>
      <c r="I114" s="203"/>
      <c r="J114" s="202"/>
      <c r="K114" s="202"/>
      <c r="L114" s="202"/>
      <c r="M114" s="202">
        <f>L114+J114+H114</f>
        <v>0</v>
      </c>
    </row>
    <row r="115" spans="1:13" ht="20.25" customHeight="1">
      <c r="A115" s="258"/>
      <c r="B115" s="84" t="s">
        <v>172</v>
      </c>
      <c r="C115" s="78" t="s">
        <v>169</v>
      </c>
      <c r="D115" s="78" t="s">
        <v>167</v>
      </c>
      <c r="E115" s="84">
        <v>1.37</v>
      </c>
      <c r="F115" s="84">
        <f>E115*F114</f>
        <v>1.6303</v>
      </c>
      <c r="G115" s="82"/>
      <c r="H115" s="97"/>
      <c r="I115" s="117"/>
      <c r="J115" s="202"/>
      <c r="K115" s="202"/>
      <c r="L115" s="202"/>
      <c r="M115" s="202">
        <f>J115</f>
        <v>0</v>
      </c>
    </row>
    <row r="116" spans="1:13" ht="18" customHeight="1">
      <c r="A116" s="259"/>
      <c r="B116" s="84" t="s">
        <v>172</v>
      </c>
      <c r="C116" s="78" t="s">
        <v>173</v>
      </c>
      <c r="D116" s="53" t="s">
        <v>7</v>
      </c>
      <c r="E116" s="84">
        <v>0.283</v>
      </c>
      <c r="F116" s="84">
        <f>E116*F114</f>
        <v>0.33676999999999996</v>
      </c>
      <c r="G116" s="82"/>
      <c r="H116" s="97"/>
      <c r="I116" s="203"/>
      <c r="J116" s="202"/>
      <c r="K116" s="117"/>
      <c r="L116" s="202"/>
      <c r="M116" s="202">
        <f>L116+J116+H116</f>
        <v>0</v>
      </c>
    </row>
    <row r="117" spans="1:13" ht="27.75" customHeight="1">
      <c r="A117" s="260"/>
      <c r="B117" s="163" t="s">
        <v>314</v>
      </c>
      <c r="C117" s="84" t="s">
        <v>250</v>
      </c>
      <c r="D117" s="74" t="s">
        <v>171</v>
      </c>
      <c r="E117" s="84">
        <v>1.02</v>
      </c>
      <c r="F117" s="84">
        <f>E117*F114</f>
        <v>1.2138</v>
      </c>
      <c r="G117" s="98"/>
      <c r="H117" s="97"/>
      <c r="I117" s="203"/>
      <c r="J117" s="202"/>
      <c r="K117" s="202"/>
      <c r="L117" s="202"/>
      <c r="M117" s="202">
        <f>L117+J117+H117</f>
        <v>0</v>
      </c>
    </row>
    <row r="118" spans="1:13" s="14" customFormat="1" ht="47.25" customHeight="1">
      <c r="A118" s="153">
        <v>25</v>
      </c>
      <c r="B118" s="154" t="s">
        <v>216</v>
      </c>
      <c r="C118" s="102" t="s">
        <v>267</v>
      </c>
      <c r="D118" s="81" t="s">
        <v>168</v>
      </c>
      <c r="E118" s="48"/>
      <c r="F118" s="80">
        <v>12.58</v>
      </c>
      <c r="G118" s="48"/>
      <c r="H118" s="77"/>
      <c r="I118" s="123"/>
      <c r="J118" s="115"/>
      <c r="K118" s="115"/>
      <c r="L118" s="115"/>
      <c r="M118" s="115"/>
    </row>
    <row r="119" spans="1:13" ht="21" customHeight="1">
      <c r="A119" s="54"/>
      <c r="B119" s="78" t="s">
        <v>172</v>
      </c>
      <c r="C119" s="78" t="s">
        <v>169</v>
      </c>
      <c r="D119" s="78" t="s">
        <v>167</v>
      </c>
      <c r="E119" s="49">
        <v>0.15</v>
      </c>
      <c r="F119" s="72">
        <f>E119*F118</f>
        <v>1.887</v>
      </c>
      <c r="G119" s="88"/>
      <c r="H119" s="97"/>
      <c r="I119" s="117"/>
      <c r="J119" s="202"/>
      <c r="K119" s="202"/>
      <c r="L119" s="202"/>
      <c r="M119" s="202">
        <f>J119</f>
        <v>0</v>
      </c>
    </row>
    <row r="120" spans="1:13" ht="30" customHeight="1">
      <c r="A120" s="54"/>
      <c r="B120" s="78" t="s">
        <v>223</v>
      </c>
      <c r="C120" s="74" t="s">
        <v>217</v>
      </c>
      <c r="D120" s="53" t="s">
        <v>170</v>
      </c>
      <c r="E120" s="155">
        <v>0.0216</v>
      </c>
      <c r="F120" s="72">
        <f>E120*F118</f>
        <v>0.271728</v>
      </c>
      <c r="G120" s="88"/>
      <c r="H120" s="97"/>
      <c r="I120" s="203"/>
      <c r="J120" s="202"/>
      <c r="K120" s="117"/>
      <c r="L120" s="202"/>
      <c r="M120" s="202">
        <f>L120+J120+H120</f>
        <v>0</v>
      </c>
    </row>
    <row r="121" spans="1:13" ht="21" customHeight="1">
      <c r="A121" s="54"/>
      <c r="B121" s="78" t="s">
        <v>222</v>
      </c>
      <c r="C121" s="74" t="s">
        <v>218</v>
      </c>
      <c r="D121" s="82" t="s">
        <v>170</v>
      </c>
      <c r="E121" s="155">
        <v>0.0273</v>
      </c>
      <c r="F121" s="72">
        <f>E121*F118</f>
        <v>0.343434</v>
      </c>
      <c r="G121" s="97"/>
      <c r="H121" s="97"/>
      <c r="I121" s="203"/>
      <c r="J121" s="202"/>
      <c r="K121" s="202"/>
      <c r="L121" s="202"/>
      <c r="M121" s="202">
        <f>L121+J121+H121</f>
        <v>0</v>
      </c>
    </row>
    <row r="122" spans="1:13" ht="21" customHeight="1">
      <c r="A122" s="54"/>
      <c r="B122" s="78" t="s">
        <v>224</v>
      </c>
      <c r="C122" s="74" t="s">
        <v>219</v>
      </c>
      <c r="D122" s="82" t="s">
        <v>170</v>
      </c>
      <c r="E122" s="155">
        <v>0.0097</v>
      </c>
      <c r="F122" s="72">
        <f>E122*F118</f>
        <v>0.12202600000000001</v>
      </c>
      <c r="G122" s="97"/>
      <c r="H122" s="97"/>
      <c r="I122" s="203"/>
      <c r="J122" s="202"/>
      <c r="K122" s="202"/>
      <c r="L122" s="202"/>
      <c r="M122" s="202">
        <f>L122+J122+H122</f>
        <v>0</v>
      </c>
    </row>
    <row r="123" spans="1:13" ht="21" customHeight="1">
      <c r="A123" s="54"/>
      <c r="B123" s="78" t="s">
        <v>265</v>
      </c>
      <c r="C123" s="74" t="s">
        <v>264</v>
      </c>
      <c r="D123" s="84" t="s">
        <v>171</v>
      </c>
      <c r="E123" s="49">
        <v>1.22</v>
      </c>
      <c r="F123" s="72">
        <f>E123*F118</f>
        <v>15.3476</v>
      </c>
      <c r="G123" s="97"/>
      <c r="H123" s="97"/>
      <c r="I123" s="203"/>
      <c r="J123" s="202"/>
      <c r="K123" s="202"/>
      <c r="L123" s="202"/>
      <c r="M123" s="202">
        <f>L123+J123+H123</f>
        <v>0</v>
      </c>
    </row>
    <row r="124" spans="1:13" ht="21" customHeight="1">
      <c r="A124" s="54"/>
      <c r="B124" s="78" t="s">
        <v>0</v>
      </c>
      <c r="C124" s="78" t="s">
        <v>220</v>
      </c>
      <c r="D124" s="84" t="s">
        <v>171</v>
      </c>
      <c r="E124" s="49">
        <v>0.07</v>
      </c>
      <c r="F124" s="72">
        <f>E124*F118</f>
        <v>0.8806</v>
      </c>
      <c r="G124" s="72"/>
      <c r="H124" s="72"/>
      <c r="I124" s="207"/>
      <c r="J124" s="207"/>
      <c r="K124" s="207"/>
      <c r="L124" s="207"/>
      <c r="M124" s="208">
        <f>H124</f>
        <v>0</v>
      </c>
    </row>
    <row r="125" spans="1:13" ht="37.5" customHeight="1">
      <c r="A125" s="116"/>
      <c r="B125" s="74"/>
      <c r="C125" s="73" t="s">
        <v>318</v>
      </c>
      <c r="D125" s="190"/>
      <c r="E125" s="189"/>
      <c r="F125" s="72"/>
      <c r="G125" s="82"/>
      <c r="H125" s="97"/>
      <c r="I125" s="203"/>
      <c r="J125" s="202"/>
      <c r="K125" s="117"/>
      <c r="L125" s="202"/>
      <c r="M125" s="202"/>
    </row>
    <row r="126" spans="1:15" s="14" customFormat="1" ht="69" customHeight="1">
      <c r="A126" s="73" t="s">
        <v>178</v>
      </c>
      <c r="B126" s="76" t="s">
        <v>216</v>
      </c>
      <c r="C126" s="102" t="s">
        <v>364</v>
      </c>
      <c r="D126" s="106" t="s">
        <v>168</v>
      </c>
      <c r="E126" s="106"/>
      <c r="F126" s="107">
        <v>34.3</v>
      </c>
      <c r="G126" s="107"/>
      <c r="H126" s="110"/>
      <c r="I126" s="204"/>
      <c r="J126" s="204"/>
      <c r="K126" s="204"/>
      <c r="L126" s="204"/>
      <c r="M126" s="204">
        <f>L126+J126+H126</f>
        <v>0</v>
      </c>
      <c r="N126" s="191"/>
      <c r="O126" s="191"/>
    </row>
    <row r="127" spans="1:13" ht="26.25" customHeight="1">
      <c r="A127" s="116"/>
      <c r="B127" s="78" t="s">
        <v>172</v>
      </c>
      <c r="C127" s="78" t="s">
        <v>169</v>
      </c>
      <c r="D127" s="78" t="s">
        <v>167</v>
      </c>
      <c r="E127" s="67">
        <v>0.15</v>
      </c>
      <c r="F127" s="72">
        <f>E127*F126</f>
        <v>5.145</v>
      </c>
      <c r="G127" s="82"/>
      <c r="H127" s="97"/>
      <c r="I127" s="117"/>
      <c r="J127" s="202"/>
      <c r="K127" s="202"/>
      <c r="L127" s="202"/>
      <c r="M127" s="202">
        <f>J127</f>
        <v>0</v>
      </c>
    </row>
    <row r="128" spans="1:13" ht="33" customHeight="1">
      <c r="A128" s="116"/>
      <c r="B128" s="78" t="s">
        <v>223</v>
      </c>
      <c r="C128" s="74" t="s">
        <v>217</v>
      </c>
      <c r="D128" s="53" t="s">
        <v>170</v>
      </c>
      <c r="E128" s="155">
        <v>0.0216</v>
      </c>
      <c r="F128" s="72">
        <f>E128*F126</f>
        <v>0.74088</v>
      </c>
      <c r="G128" s="82"/>
      <c r="H128" s="97"/>
      <c r="I128" s="203"/>
      <c r="J128" s="202"/>
      <c r="K128" s="117"/>
      <c r="L128" s="202"/>
      <c r="M128" s="202">
        <f aca="true" t="shared" si="1" ref="M128:M133">L128+J128+H128</f>
        <v>0</v>
      </c>
    </row>
    <row r="129" spans="1:13" ht="21" customHeight="1">
      <c r="A129" s="116"/>
      <c r="B129" s="78" t="s">
        <v>222</v>
      </c>
      <c r="C129" s="74" t="s">
        <v>218</v>
      </c>
      <c r="D129" s="82" t="s">
        <v>170</v>
      </c>
      <c r="E129" s="155">
        <v>0.0273</v>
      </c>
      <c r="F129" s="79">
        <f>E129*F126</f>
        <v>0.93639</v>
      </c>
      <c r="G129" s="98"/>
      <c r="H129" s="97"/>
      <c r="I129" s="203"/>
      <c r="J129" s="202"/>
      <c r="K129" s="202"/>
      <c r="L129" s="202"/>
      <c r="M129" s="202">
        <f t="shared" si="1"/>
        <v>0</v>
      </c>
    </row>
    <row r="130" spans="1:13" ht="23.25" customHeight="1">
      <c r="A130" s="116"/>
      <c r="B130" s="78" t="s">
        <v>224</v>
      </c>
      <c r="C130" s="74" t="s">
        <v>219</v>
      </c>
      <c r="D130" s="82" t="s">
        <v>170</v>
      </c>
      <c r="E130" s="155">
        <v>0.0097</v>
      </c>
      <c r="F130" s="79">
        <f>E130*F126</f>
        <v>0.33271</v>
      </c>
      <c r="G130" s="100"/>
      <c r="H130" s="97"/>
      <c r="I130" s="203"/>
      <c r="J130" s="202"/>
      <c r="K130" s="202"/>
      <c r="L130" s="202"/>
      <c r="M130" s="202">
        <f t="shared" si="1"/>
        <v>0</v>
      </c>
    </row>
    <row r="131" spans="1:13" ht="23.25" customHeight="1">
      <c r="A131" s="116"/>
      <c r="B131" s="78" t="s">
        <v>265</v>
      </c>
      <c r="C131" s="78" t="s">
        <v>319</v>
      </c>
      <c r="D131" s="84" t="s">
        <v>171</v>
      </c>
      <c r="E131" s="67">
        <v>1.22</v>
      </c>
      <c r="F131" s="72">
        <f>E131*F126</f>
        <v>41.846</v>
      </c>
      <c r="G131" s="100"/>
      <c r="H131" s="97"/>
      <c r="I131" s="203"/>
      <c r="J131" s="202"/>
      <c r="K131" s="202"/>
      <c r="L131" s="202"/>
      <c r="M131" s="202">
        <f t="shared" si="1"/>
        <v>0</v>
      </c>
    </row>
    <row r="132" spans="1:13" ht="20.25" customHeight="1">
      <c r="A132" s="116"/>
      <c r="B132" s="156"/>
      <c r="C132" s="78" t="s">
        <v>220</v>
      </c>
      <c r="D132" s="84" t="s">
        <v>171</v>
      </c>
      <c r="E132" s="67">
        <v>0.07</v>
      </c>
      <c r="F132" s="72">
        <f>E132*F127</f>
        <v>0.36015</v>
      </c>
      <c r="G132" s="100"/>
      <c r="H132" s="97"/>
      <c r="I132" s="203"/>
      <c r="J132" s="202"/>
      <c r="K132" s="202"/>
      <c r="L132" s="202"/>
      <c r="M132" s="202">
        <f t="shared" si="1"/>
        <v>0</v>
      </c>
    </row>
    <row r="133" spans="1:15" s="14" customFormat="1" ht="69" customHeight="1">
      <c r="A133" s="73" t="s">
        <v>287</v>
      </c>
      <c r="B133" s="76" t="s">
        <v>320</v>
      </c>
      <c r="C133" s="102" t="s">
        <v>321</v>
      </c>
      <c r="D133" s="106" t="s">
        <v>168</v>
      </c>
      <c r="E133" s="106"/>
      <c r="F133" s="107">
        <v>27.44</v>
      </c>
      <c r="G133" s="107"/>
      <c r="H133" s="110"/>
      <c r="I133" s="204"/>
      <c r="J133" s="204"/>
      <c r="K133" s="204"/>
      <c r="L133" s="204"/>
      <c r="M133" s="204">
        <f t="shared" si="1"/>
        <v>0</v>
      </c>
      <c r="N133" s="191"/>
      <c r="O133" s="191"/>
    </row>
    <row r="134" spans="1:13" ht="24" customHeight="1">
      <c r="A134" s="116"/>
      <c r="B134" s="78" t="s">
        <v>172</v>
      </c>
      <c r="C134" s="78" t="s">
        <v>169</v>
      </c>
      <c r="D134" s="78" t="s">
        <v>167</v>
      </c>
      <c r="E134" s="67">
        <v>0.216</v>
      </c>
      <c r="F134" s="72">
        <f>E134*F133</f>
        <v>5.92704</v>
      </c>
      <c r="G134" s="82"/>
      <c r="H134" s="97"/>
      <c r="I134" s="117"/>
      <c r="J134" s="202"/>
      <c r="K134" s="202"/>
      <c r="L134" s="202"/>
      <c r="M134" s="202">
        <f>J134</f>
        <v>0</v>
      </c>
    </row>
    <row r="135" spans="1:13" ht="32.25" customHeight="1">
      <c r="A135" s="116"/>
      <c r="B135" s="78" t="s">
        <v>223</v>
      </c>
      <c r="C135" s="74" t="s">
        <v>217</v>
      </c>
      <c r="D135" s="53" t="s">
        <v>170</v>
      </c>
      <c r="E135" s="155">
        <v>0.0124</v>
      </c>
      <c r="F135" s="79">
        <f>E135*F133</f>
        <v>0.340256</v>
      </c>
      <c r="G135" s="82"/>
      <c r="H135" s="97"/>
      <c r="I135" s="203"/>
      <c r="J135" s="202"/>
      <c r="K135" s="117"/>
      <c r="L135" s="202"/>
      <c r="M135" s="202">
        <f>L135+J135+H135</f>
        <v>0</v>
      </c>
    </row>
    <row r="136" spans="1:13" ht="21.75" customHeight="1">
      <c r="A136" s="116"/>
      <c r="B136" s="78" t="s">
        <v>322</v>
      </c>
      <c r="C136" s="74" t="s">
        <v>323</v>
      </c>
      <c r="D136" s="53" t="s">
        <v>170</v>
      </c>
      <c r="E136" s="155">
        <v>0.0258</v>
      </c>
      <c r="F136" s="79">
        <f>E136*F133</f>
        <v>0.707952</v>
      </c>
      <c r="G136" s="82"/>
      <c r="H136" s="97"/>
      <c r="I136" s="203"/>
      <c r="J136" s="202"/>
      <c r="K136" s="117"/>
      <c r="L136" s="202"/>
      <c r="M136" s="202">
        <f>L136</f>
        <v>0</v>
      </c>
    </row>
    <row r="137" spans="1:13" ht="23.25" customHeight="1">
      <c r="A137" s="116"/>
      <c r="B137" s="78" t="s">
        <v>222</v>
      </c>
      <c r="C137" s="74" t="s">
        <v>218</v>
      </c>
      <c r="D137" s="82" t="s">
        <v>170</v>
      </c>
      <c r="E137" s="155">
        <v>0.0041</v>
      </c>
      <c r="F137" s="79">
        <f>E137*F133</f>
        <v>0.11250400000000002</v>
      </c>
      <c r="G137" s="98"/>
      <c r="H137" s="97"/>
      <c r="I137" s="203"/>
      <c r="J137" s="202"/>
      <c r="K137" s="202"/>
      <c r="L137" s="202"/>
      <c r="M137" s="202">
        <f>L137+J137+H137</f>
        <v>0</v>
      </c>
    </row>
    <row r="138" spans="1:13" ht="20.25" customHeight="1">
      <c r="A138" s="116"/>
      <c r="B138" s="78" t="s">
        <v>324</v>
      </c>
      <c r="C138" s="74" t="s">
        <v>325</v>
      </c>
      <c r="D138" s="82" t="s">
        <v>170</v>
      </c>
      <c r="E138" s="155">
        <v>0.076</v>
      </c>
      <c r="F138" s="79">
        <f>E138*F133</f>
        <v>2.08544</v>
      </c>
      <c r="G138" s="98"/>
      <c r="H138" s="97"/>
      <c r="I138" s="203"/>
      <c r="J138" s="202"/>
      <c r="K138" s="202"/>
      <c r="L138" s="202"/>
      <c r="M138" s="202">
        <f>L138</f>
        <v>0</v>
      </c>
    </row>
    <row r="139" spans="1:13" ht="19.5" customHeight="1">
      <c r="A139" s="116"/>
      <c r="B139" s="78" t="s">
        <v>326</v>
      </c>
      <c r="C139" s="74" t="s">
        <v>327</v>
      </c>
      <c r="D139" s="82" t="s">
        <v>170</v>
      </c>
      <c r="E139" s="155">
        <v>0.151</v>
      </c>
      <c r="F139" s="79">
        <f>E139*F133</f>
        <v>4.14344</v>
      </c>
      <c r="G139" s="98"/>
      <c r="H139" s="97"/>
      <c r="I139" s="203"/>
      <c r="J139" s="202"/>
      <c r="K139" s="202"/>
      <c r="L139" s="202"/>
      <c r="M139" s="202">
        <f>L139</f>
        <v>0</v>
      </c>
    </row>
    <row r="140" spans="1:13" ht="19.5" customHeight="1">
      <c r="A140" s="116"/>
      <c r="B140" s="78" t="s">
        <v>224</v>
      </c>
      <c r="C140" s="74" t="s">
        <v>219</v>
      </c>
      <c r="D140" s="82" t="s">
        <v>170</v>
      </c>
      <c r="E140" s="155">
        <v>0.0097</v>
      </c>
      <c r="F140" s="79">
        <f>E140*F133</f>
        <v>0.266168</v>
      </c>
      <c r="G140" s="100"/>
      <c r="H140" s="97"/>
      <c r="I140" s="203"/>
      <c r="J140" s="202"/>
      <c r="K140" s="202"/>
      <c r="L140" s="202"/>
      <c r="M140" s="202">
        <f>L140+J140+H140</f>
        <v>0</v>
      </c>
    </row>
    <row r="141" spans="1:13" ht="21" customHeight="1">
      <c r="A141" s="116"/>
      <c r="B141" s="78" t="s">
        <v>328</v>
      </c>
      <c r="C141" s="78" t="s">
        <v>329</v>
      </c>
      <c r="D141" s="84" t="s">
        <v>171</v>
      </c>
      <c r="E141" s="67">
        <v>1.26</v>
      </c>
      <c r="F141" s="72">
        <f>E141*F133</f>
        <v>34.574400000000004</v>
      </c>
      <c r="G141" s="100"/>
      <c r="H141" s="97"/>
      <c r="I141" s="203"/>
      <c r="J141" s="202"/>
      <c r="K141" s="202"/>
      <c r="L141" s="202"/>
      <c r="M141" s="202">
        <f>L141+J141+H141</f>
        <v>0</v>
      </c>
    </row>
    <row r="142" spans="1:13" ht="18" customHeight="1">
      <c r="A142" s="116"/>
      <c r="B142" s="78"/>
      <c r="C142" s="78" t="s">
        <v>220</v>
      </c>
      <c r="D142" s="84" t="s">
        <v>171</v>
      </c>
      <c r="E142" s="67">
        <v>0.07</v>
      </c>
      <c r="F142" s="72">
        <f>E142*F134</f>
        <v>0.4148928</v>
      </c>
      <c r="G142" s="100"/>
      <c r="H142" s="97"/>
      <c r="I142" s="203"/>
      <c r="J142" s="202"/>
      <c r="K142" s="202"/>
      <c r="L142" s="202"/>
      <c r="M142" s="202">
        <f>L142+J142+H142</f>
        <v>0</v>
      </c>
    </row>
    <row r="143" spans="1:13" s="14" customFormat="1" ht="63.75" customHeight="1">
      <c r="A143" s="73" t="s">
        <v>288</v>
      </c>
      <c r="B143" s="192" t="s">
        <v>330</v>
      </c>
      <c r="C143" s="193" t="s">
        <v>331</v>
      </c>
      <c r="D143" s="146" t="s">
        <v>3</v>
      </c>
      <c r="E143" s="193"/>
      <c r="F143" s="80">
        <v>343</v>
      </c>
      <c r="G143" s="80"/>
      <c r="H143" s="110"/>
      <c r="I143" s="203"/>
      <c r="J143" s="202"/>
      <c r="K143" s="202"/>
      <c r="L143" s="202"/>
      <c r="M143" s="202">
        <f>L143+J143+H143</f>
        <v>0</v>
      </c>
    </row>
    <row r="144" spans="1:13" ht="21.75" customHeight="1">
      <c r="A144" s="116"/>
      <c r="B144" s="78" t="s">
        <v>172</v>
      </c>
      <c r="C144" s="78" t="s">
        <v>169</v>
      </c>
      <c r="D144" s="194" t="s">
        <v>167</v>
      </c>
      <c r="E144" s="67">
        <v>0.0167</v>
      </c>
      <c r="F144" s="72">
        <f>E144*F143</f>
        <v>5.7280999999999995</v>
      </c>
      <c r="G144" s="82"/>
      <c r="H144" s="97"/>
      <c r="I144" s="117"/>
      <c r="J144" s="202"/>
      <c r="K144" s="202"/>
      <c r="L144" s="202"/>
      <c r="M144" s="202">
        <f>J144</f>
        <v>0</v>
      </c>
    </row>
    <row r="145" spans="1:13" ht="23.25" customHeight="1">
      <c r="A145" s="116"/>
      <c r="B145" s="74" t="s">
        <v>332</v>
      </c>
      <c r="C145" s="78" t="s">
        <v>333</v>
      </c>
      <c r="D145" s="53" t="s">
        <v>170</v>
      </c>
      <c r="E145" s="84">
        <v>0.00047</v>
      </c>
      <c r="F145" s="79">
        <f>E145*F143</f>
        <v>0.16121</v>
      </c>
      <c r="G145" s="82"/>
      <c r="H145" s="97"/>
      <c r="I145" s="203"/>
      <c r="J145" s="202"/>
      <c r="K145" s="117"/>
      <c r="L145" s="202"/>
      <c r="M145" s="202">
        <f>L145+J145+H145</f>
        <v>0</v>
      </c>
    </row>
    <row r="146" spans="1:13" ht="23.25" customHeight="1">
      <c r="A146" s="116"/>
      <c r="B146" s="74" t="s">
        <v>203</v>
      </c>
      <c r="C146" s="78" t="s">
        <v>334</v>
      </c>
      <c r="D146" s="53" t="s">
        <v>273</v>
      </c>
      <c r="E146" s="84">
        <v>0.00179</v>
      </c>
      <c r="F146" s="79">
        <f>E146*F143</f>
        <v>0.61397</v>
      </c>
      <c r="G146" s="82"/>
      <c r="H146" s="97"/>
      <c r="I146" s="203"/>
      <c r="J146" s="202"/>
      <c r="K146" s="117"/>
      <c r="L146" s="202"/>
      <c r="M146" s="202">
        <f>H146</f>
        <v>0</v>
      </c>
    </row>
    <row r="147" spans="1:13" s="14" customFormat="1" ht="69" customHeight="1">
      <c r="A147" s="73" t="s">
        <v>294</v>
      </c>
      <c r="B147" s="192" t="s">
        <v>335</v>
      </c>
      <c r="C147" s="193" t="s">
        <v>336</v>
      </c>
      <c r="D147" s="146" t="s">
        <v>3</v>
      </c>
      <c r="E147" s="193"/>
      <c r="F147" s="80">
        <v>343</v>
      </c>
      <c r="G147" s="80"/>
      <c r="H147" s="110"/>
      <c r="I147" s="203"/>
      <c r="J147" s="202"/>
      <c r="K147" s="202"/>
      <c r="L147" s="202"/>
      <c r="M147" s="202">
        <f>L147+J147+H147</f>
        <v>0</v>
      </c>
    </row>
    <row r="148" spans="1:13" ht="33.75" customHeight="1">
      <c r="A148" s="116"/>
      <c r="B148" s="78" t="s">
        <v>172</v>
      </c>
      <c r="C148" s="78" t="s">
        <v>337</v>
      </c>
      <c r="D148" s="194" t="s">
        <v>174</v>
      </c>
      <c r="E148" s="67">
        <v>0.0433</v>
      </c>
      <c r="F148" s="72">
        <f>E148*F147</f>
        <v>14.851899999999999</v>
      </c>
      <c r="G148" s="82"/>
      <c r="H148" s="97"/>
      <c r="I148" s="117"/>
      <c r="J148" s="202"/>
      <c r="K148" s="202"/>
      <c r="L148" s="202"/>
      <c r="M148" s="202">
        <f>J148</f>
        <v>0</v>
      </c>
    </row>
    <row r="149" spans="1:13" ht="23.25" customHeight="1">
      <c r="A149" s="116"/>
      <c r="B149" s="74" t="s">
        <v>338</v>
      </c>
      <c r="C149" s="78" t="s">
        <v>339</v>
      </c>
      <c r="D149" s="53" t="s">
        <v>170</v>
      </c>
      <c r="E149" s="84">
        <v>0.0035</v>
      </c>
      <c r="F149" s="79">
        <f>E149*F147</f>
        <v>1.2005000000000001</v>
      </c>
      <c r="G149" s="82"/>
      <c r="H149" s="97"/>
      <c r="I149" s="203"/>
      <c r="J149" s="202"/>
      <c r="K149" s="117"/>
      <c r="L149" s="202"/>
      <c r="M149" s="202">
        <f>L149+J149+H149</f>
        <v>0</v>
      </c>
    </row>
    <row r="150" spans="1:13" ht="33.75" customHeight="1">
      <c r="A150" s="116"/>
      <c r="B150" s="74" t="s">
        <v>324</v>
      </c>
      <c r="C150" s="78" t="s">
        <v>340</v>
      </c>
      <c r="D150" s="53" t="s">
        <v>170</v>
      </c>
      <c r="E150" s="84">
        <v>0.0043</v>
      </c>
      <c r="F150" s="79">
        <f>E150*F147</f>
        <v>1.4749</v>
      </c>
      <c r="G150" s="82"/>
      <c r="H150" s="97"/>
      <c r="I150" s="203"/>
      <c r="J150" s="202"/>
      <c r="K150" s="117"/>
      <c r="L150" s="202"/>
      <c r="M150" s="202">
        <f>L150</f>
        <v>0</v>
      </c>
    </row>
    <row r="151" spans="1:13" ht="18" customHeight="1">
      <c r="A151" s="116"/>
      <c r="B151" s="74" t="s">
        <v>326</v>
      </c>
      <c r="C151" s="78" t="s">
        <v>341</v>
      </c>
      <c r="D151" s="53" t="s">
        <v>170</v>
      </c>
      <c r="E151" s="84">
        <v>0.0128</v>
      </c>
      <c r="F151" s="79">
        <f>E151*F147</f>
        <v>4.3904000000000005</v>
      </c>
      <c r="G151" s="98"/>
      <c r="H151" s="97"/>
      <c r="I151" s="203"/>
      <c r="J151" s="202"/>
      <c r="K151" s="202"/>
      <c r="L151" s="202"/>
      <c r="M151" s="202">
        <f>L151+J151+H151</f>
        <v>0</v>
      </c>
    </row>
    <row r="152" spans="1:13" ht="21" customHeight="1">
      <c r="A152" s="116"/>
      <c r="B152" s="74" t="s">
        <v>172</v>
      </c>
      <c r="C152" s="78" t="s">
        <v>342</v>
      </c>
      <c r="D152" s="53" t="s">
        <v>7</v>
      </c>
      <c r="E152" s="84">
        <v>0.0023</v>
      </c>
      <c r="F152" s="79">
        <f>E152*F147</f>
        <v>0.7888999999999999</v>
      </c>
      <c r="G152" s="98"/>
      <c r="H152" s="97"/>
      <c r="I152" s="203"/>
      <c r="J152" s="202"/>
      <c r="K152" s="202"/>
      <c r="L152" s="202"/>
      <c r="M152" s="202">
        <f>L152</f>
        <v>0</v>
      </c>
    </row>
    <row r="153" spans="1:13" ht="21" customHeight="1">
      <c r="A153" s="116"/>
      <c r="B153" s="74" t="s">
        <v>343</v>
      </c>
      <c r="C153" s="84" t="s">
        <v>344</v>
      </c>
      <c r="D153" s="78" t="s">
        <v>273</v>
      </c>
      <c r="E153" s="84">
        <v>0.1498</v>
      </c>
      <c r="F153" s="79">
        <f>E153*F147</f>
        <v>51.3814</v>
      </c>
      <c r="G153" s="98"/>
      <c r="H153" s="97"/>
      <c r="I153" s="203"/>
      <c r="J153" s="202"/>
      <c r="K153" s="202"/>
      <c r="L153" s="202"/>
      <c r="M153" s="202">
        <f>H153</f>
        <v>0</v>
      </c>
    </row>
    <row r="154" spans="1:13" ht="18" customHeight="1">
      <c r="A154" s="116"/>
      <c r="B154" s="74" t="s">
        <v>172</v>
      </c>
      <c r="C154" s="74" t="s">
        <v>345</v>
      </c>
      <c r="D154" s="78" t="s">
        <v>7</v>
      </c>
      <c r="E154" s="84">
        <v>0.0157</v>
      </c>
      <c r="F154" s="79">
        <f>E154*F147</f>
        <v>5.3850999999999996</v>
      </c>
      <c r="G154" s="100"/>
      <c r="H154" s="97"/>
      <c r="I154" s="203"/>
      <c r="J154" s="202"/>
      <c r="K154" s="202"/>
      <c r="L154" s="202"/>
      <c r="M154" s="202">
        <f>L154+J154+H154</f>
        <v>0</v>
      </c>
    </row>
    <row r="155" spans="1:13" s="14" customFormat="1" ht="61.5" customHeight="1">
      <c r="A155" s="73" t="s">
        <v>289</v>
      </c>
      <c r="B155" s="192" t="s">
        <v>330</v>
      </c>
      <c r="C155" s="193" t="s">
        <v>346</v>
      </c>
      <c r="D155" s="146" t="s">
        <v>3</v>
      </c>
      <c r="E155" s="193"/>
      <c r="F155" s="80">
        <v>343</v>
      </c>
      <c r="G155" s="80"/>
      <c r="H155" s="110"/>
      <c r="I155" s="203"/>
      <c r="J155" s="202"/>
      <c r="K155" s="202"/>
      <c r="L155" s="202"/>
      <c r="M155" s="202">
        <f>L155+J155+H155</f>
        <v>0</v>
      </c>
    </row>
    <row r="156" spans="1:13" ht="21.75" customHeight="1">
      <c r="A156" s="116"/>
      <c r="B156" s="78" t="s">
        <v>172</v>
      </c>
      <c r="C156" s="78" t="s">
        <v>169</v>
      </c>
      <c r="D156" s="194" t="s">
        <v>167</v>
      </c>
      <c r="E156" s="67">
        <v>0.0167</v>
      </c>
      <c r="F156" s="72">
        <f>E156*F155</f>
        <v>5.7280999999999995</v>
      </c>
      <c r="G156" s="82"/>
      <c r="H156" s="97"/>
      <c r="I156" s="117"/>
      <c r="J156" s="202"/>
      <c r="K156" s="202"/>
      <c r="L156" s="202"/>
      <c r="M156" s="202">
        <f>J156</f>
        <v>0</v>
      </c>
    </row>
    <row r="157" spans="1:13" ht="23.25" customHeight="1">
      <c r="A157" s="116"/>
      <c r="B157" s="74" t="s">
        <v>332</v>
      </c>
      <c r="C157" s="78" t="s">
        <v>333</v>
      </c>
      <c r="D157" s="53" t="s">
        <v>170</v>
      </c>
      <c r="E157" s="84">
        <v>0.00047</v>
      </c>
      <c r="F157" s="79">
        <f>E157*F155</f>
        <v>0.16121</v>
      </c>
      <c r="G157" s="82"/>
      <c r="H157" s="97"/>
      <c r="I157" s="203"/>
      <c r="J157" s="202"/>
      <c r="K157" s="117"/>
      <c r="L157" s="202"/>
      <c r="M157" s="202">
        <f>L157+J157+H157</f>
        <v>0</v>
      </c>
    </row>
    <row r="158" spans="1:13" ht="23.25" customHeight="1">
      <c r="A158" s="116"/>
      <c r="B158" s="74" t="s">
        <v>203</v>
      </c>
      <c r="C158" s="78" t="s">
        <v>334</v>
      </c>
      <c r="D158" s="53" t="s">
        <v>273</v>
      </c>
      <c r="E158" s="84">
        <v>0.00179</v>
      </c>
      <c r="F158" s="79">
        <f>E158*F155</f>
        <v>0.61397</v>
      </c>
      <c r="G158" s="82"/>
      <c r="H158" s="97"/>
      <c r="I158" s="203"/>
      <c r="J158" s="202"/>
      <c r="K158" s="117"/>
      <c r="L158" s="202"/>
      <c r="M158" s="202">
        <f>H158</f>
        <v>0</v>
      </c>
    </row>
    <row r="159" spans="1:13" s="14" customFormat="1" ht="69" customHeight="1">
      <c r="A159" s="73" t="s">
        <v>295</v>
      </c>
      <c r="B159" s="192" t="s">
        <v>335</v>
      </c>
      <c r="C159" s="193" t="s">
        <v>347</v>
      </c>
      <c r="D159" s="146" t="s">
        <v>3</v>
      </c>
      <c r="E159" s="193"/>
      <c r="F159" s="80">
        <v>343</v>
      </c>
      <c r="G159" s="80"/>
      <c r="H159" s="110"/>
      <c r="I159" s="203"/>
      <c r="J159" s="202"/>
      <c r="K159" s="202"/>
      <c r="L159" s="202"/>
      <c r="M159" s="202">
        <f>L159+J159+H159</f>
        <v>0</v>
      </c>
    </row>
    <row r="160" spans="1:13" ht="33.75" customHeight="1">
      <c r="A160" s="116"/>
      <c r="B160" s="78" t="s">
        <v>172</v>
      </c>
      <c r="C160" s="78" t="s">
        <v>337</v>
      </c>
      <c r="D160" s="194" t="s">
        <v>174</v>
      </c>
      <c r="E160" s="67">
        <v>0.0433</v>
      </c>
      <c r="F160" s="72">
        <f>E160*F159</f>
        <v>14.851899999999999</v>
      </c>
      <c r="G160" s="82"/>
      <c r="H160" s="97"/>
      <c r="I160" s="117"/>
      <c r="J160" s="202"/>
      <c r="K160" s="202"/>
      <c r="L160" s="202"/>
      <c r="M160" s="202">
        <f>J160</f>
        <v>0</v>
      </c>
    </row>
    <row r="161" spans="1:13" ht="18.75" customHeight="1">
      <c r="A161" s="116"/>
      <c r="B161" s="74" t="s">
        <v>338</v>
      </c>
      <c r="C161" s="78" t="s">
        <v>339</v>
      </c>
      <c r="D161" s="53" t="s">
        <v>170</v>
      </c>
      <c r="E161" s="84">
        <v>0.0035</v>
      </c>
      <c r="F161" s="79">
        <f>E161*F159</f>
        <v>1.2005000000000001</v>
      </c>
      <c r="G161" s="82"/>
      <c r="H161" s="97"/>
      <c r="I161" s="203"/>
      <c r="J161" s="202"/>
      <c r="K161" s="117"/>
      <c r="L161" s="202"/>
      <c r="M161" s="202">
        <f>L161+J161+H161</f>
        <v>0</v>
      </c>
    </row>
    <row r="162" spans="1:13" ht="34.5" customHeight="1">
      <c r="A162" s="116"/>
      <c r="B162" s="74" t="s">
        <v>324</v>
      </c>
      <c r="C162" s="78" t="s">
        <v>340</v>
      </c>
      <c r="D162" s="53" t="s">
        <v>170</v>
      </c>
      <c r="E162" s="84">
        <v>0.0043</v>
      </c>
      <c r="F162" s="79">
        <f>E162*F159</f>
        <v>1.4749</v>
      </c>
      <c r="G162" s="82"/>
      <c r="H162" s="97"/>
      <c r="I162" s="203"/>
      <c r="J162" s="202"/>
      <c r="K162" s="117"/>
      <c r="L162" s="202"/>
      <c r="M162" s="202">
        <f>L162</f>
        <v>0</v>
      </c>
    </row>
    <row r="163" spans="1:13" ht="18" customHeight="1">
      <c r="A163" s="116"/>
      <c r="B163" s="74" t="s">
        <v>326</v>
      </c>
      <c r="C163" s="78" t="s">
        <v>341</v>
      </c>
      <c r="D163" s="53" t="s">
        <v>170</v>
      </c>
      <c r="E163" s="84">
        <v>0.0128</v>
      </c>
      <c r="F163" s="79">
        <f>E163*F159</f>
        <v>4.3904000000000005</v>
      </c>
      <c r="G163" s="98"/>
      <c r="H163" s="97"/>
      <c r="I163" s="203"/>
      <c r="J163" s="202"/>
      <c r="K163" s="202"/>
      <c r="L163" s="202"/>
      <c r="M163" s="202">
        <f>L163+J163+H163</f>
        <v>0</v>
      </c>
    </row>
    <row r="164" spans="1:13" ht="18" customHeight="1">
      <c r="A164" s="116"/>
      <c r="B164" s="74" t="s">
        <v>172</v>
      </c>
      <c r="C164" s="78" t="s">
        <v>342</v>
      </c>
      <c r="D164" s="53" t="s">
        <v>7</v>
      </c>
      <c r="E164" s="84">
        <v>0.0023</v>
      </c>
      <c r="F164" s="79">
        <f>E164*F159</f>
        <v>0.7888999999999999</v>
      </c>
      <c r="G164" s="98"/>
      <c r="H164" s="97"/>
      <c r="I164" s="203"/>
      <c r="J164" s="202"/>
      <c r="K164" s="202"/>
      <c r="L164" s="202"/>
      <c r="M164" s="202">
        <f>L164</f>
        <v>0</v>
      </c>
    </row>
    <row r="165" spans="1:13" ht="18" customHeight="1">
      <c r="A165" s="116"/>
      <c r="B165" s="74" t="s">
        <v>348</v>
      </c>
      <c r="C165" s="84" t="s">
        <v>349</v>
      </c>
      <c r="D165" s="74" t="s">
        <v>273</v>
      </c>
      <c r="E165" s="84">
        <v>0.1458</v>
      </c>
      <c r="F165" s="79">
        <f>E165*F159</f>
        <v>50.00940000000001</v>
      </c>
      <c r="G165" s="98"/>
      <c r="H165" s="97"/>
      <c r="I165" s="203"/>
      <c r="J165" s="202"/>
      <c r="K165" s="202"/>
      <c r="L165" s="202"/>
      <c r="M165" s="202">
        <f>H165</f>
        <v>0</v>
      </c>
    </row>
    <row r="166" spans="1:13" ht="18" customHeight="1">
      <c r="A166" s="116"/>
      <c r="B166" s="74" t="s">
        <v>172</v>
      </c>
      <c r="C166" s="74" t="s">
        <v>345</v>
      </c>
      <c r="D166" s="78" t="s">
        <v>7</v>
      </c>
      <c r="E166" s="84">
        <v>0.0157</v>
      </c>
      <c r="F166" s="79">
        <f>E166*F159</f>
        <v>5.3850999999999996</v>
      </c>
      <c r="G166" s="100"/>
      <c r="H166" s="97"/>
      <c r="I166" s="203"/>
      <c r="J166" s="202"/>
      <c r="K166" s="202"/>
      <c r="L166" s="202"/>
      <c r="M166" s="202">
        <f>L166+J166+H166</f>
        <v>0</v>
      </c>
    </row>
    <row r="167" spans="1:13" s="148" customFormat="1" ht="50.25" customHeight="1">
      <c r="A167" s="76" t="s">
        <v>290</v>
      </c>
      <c r="B167" s="73" t="s">
        <v>216</v>
      </c>
      <c r="C167" s="76" t="s">
        <v>350</v>
      </c>
      <c r="D167" s="81" t="s">
        <v>351</v>
      </c>
      <c r="E167" s="81"/>
      <c r="F167" s="107">
        <v>6</v>
      </c>
      <c r="G167" s="200"/>
      <c r="H167" s="200"/>
      <c r="I167" s="200"/>
      <c r="J167" s="200"/>
      <c r="K167" s="200"/>
      <c r="L167" s="200"/>
      <c r="M167" s="211"/>
    </row>
    <row r="168" spans="1:14" s="148" customFormat="1" ht="18" customHeight="1">
      <c r="A168" s="149"/>
      <c r="B168" s="84" t="s">
        <v>172</v>
      </c>
      <c r="C168" s="78" t="s">
        <v>169</v>
      </c>
      <c r="D168" s="78" t="s">
        <v>167</v>
      </c>
      <c r="E168" s="67">
        <v>0.74</v>
      </c>
      <c r="F168" s="178">
        <f>E168*F167</f>
        <v>4.4399999999999995</v>
      </c>
      <c r="G168" s="172"/>
      <c r="H168" s="173"/>
      <c r="I168" s="172"/>
      <c r="J168" s="173"/>
      <c r="K168" s="173"/>
      <c r="L168" s="173"/>
      <c r="M168" s="172">
        <f>J168</f>
        <v>0</v>
      </c>
      <c r="N168" s="195"/>
    </row>
    <row r="169" spans="1:14" s="148" customFormat="1" ht="22.5" customHeight="1">
      <c r="A169" s="149"/>
      <c r="B169" s="84" t="s">
        <v>172</v>
      </c>
      <c r="C169" s="78" t="s">
        <v>173</v>
      </c>
      <c r="D169" s="53" t="s">
        <v>7</v>
      </c>
      <c r="E169" s="67">
        <v>0.0071</v>
      </c>
      <c r="F169" s="178">
        <f>E169*F167</f>
        <v>0.0426</v>
      </c>
      <c r="G169" s="172"/>
      <c r="H169" s="173"/>
      <c r="I169" s="172"/>
      <c r="J169" s="173"/>
      <c r="K169" s="174"/>
      <c r="L169" s="173"/>
      <c r="M169" s="172">
        <f>L169</f>
        <v>0</v>
      </c>
      <c r="N169" s="195"/>
    </row>
    <row r="170" spans="1:14" s="148" customFormat="1" ht="21.75" customHeight="1">
      <c r="A170" s="149"/>
      <c r="B170" s="78" t="s">
        <v>352</v>
      </c>
      <c r="C170" s="78" t="s">
        <v>353</v>
      </c>
      <c r="D170" s="78" t="s">
        <v>351</v>
      </c>
      <c r="E170" s="67">
        <v>1</v>
      </c>
      <c r="F170" s="178">
        <f>E170*F167</f>
        <v>6</v>
      </c>
      <c r="G170" s="72"/>
      <c r="H170" s="173"/>
      <c r="I170" s="172"/>
      <c r="J170" s="173"/>
      <c r="K170" s="173"/>
      <c r="L170" s="173"/>
      <c r="M170" s="172">
        <f>H170</f>
        <v>0</v>
      </c>
      <c r="N170" s="195"/>
    </row>
    <row r="171" spans="1:14" s="148" customFormat="1" ht="21.75" customHeight="1">
      <c r="A171" s="149"/>
      <c r="B171" s="78" t="s">
        <v>354</v>
      </c>
      <c r="C171" s="78" t="s">
        <v>355</v>
      </c>
      <c r="D171" s="78" t="s">
        <v>171</v>
      </c>
      <c r="E171" s="67">
        <v>0.039</v>
      </c>
      <c r="F171" s="178">
        <f>E171*F167</f>
        <v>0.23399999999999999</v>
      </c>
      <c r="G171" s="72"/>
      <c r="H171" s="173"/>
      <c r="I171" s="175"/>
      <c r="J171" s="176"/>
      <c r="K171" s="98"/>
      <c r="L171" s="176"/>
      <c r="M171" s="175">
        <f>H171</f>
        <v>0</v>
      </c>
      <c r="N171" s="195"/>
    </row>
    <row r="172" spans="1:14" s="148" customFormat="1" ht="24.75" customHeight="1">
      <c r="A172" s="149"/>
      <c r="B172" s="78" t="s">
        <v>356</v>
      </c>
      <c r="C172" s="78" t="s">
        <v>357</v>
      </c>
      <c r="D172" s="78" t="s">
        <v>171</v>
      </c>
      <c r="E172" s="67">
        <v>0.0006</v>
      </c>
      <c r="F172" s="82">
        <f>E172*F167</f>
        <v>0.0036</v>
      </c>
      <c r="G172" s="82"/>
      <c r="H172" s="176"/>
      <c r="I172" s="172"/>
      <c r="J172" s="173"/>
      <c r="K172" s="173"/>
      <c r="L172" s="176"/>
      <c r="M172" s="175">
        <f>H172</f>
        <v>0</v>
      </c>
      <c r="N172" s="196"/>
    </row>
    <row r="173" spans="1:14" s="148" customFormat="1" ht="24.75" customHeight="1">
      <c r="A173" s="197"/>
      <c r="B173" s="84" t="s">
        <v>172</v>
      </c>
      <c r="C173" s="84" t="s">
        <v>177</v>
      </c>
      <c r="D173" s="84" t="s">
        <v>7</v>
      </c>
      <c r="E173" s="67">
        <v>0.096</v>
      </c>
      <c r="F173" s="82">
        <f>E173*F167</f>
        <v>0.5760000000000001</v>
      </c>
      <c r="G173" s="198"/>
      <c r="H173" s="176"/>
      <c r="I173" s="172"/>
      <c r="J173" s="173"/>
      <c r="K173" s="173"/>
      <c r="L173" s="176"/>
      <c r="M173" s="175">
        <f>H173</f>
        <v>0</v>
      </c>
      <c r="N173" s="196"/>
    </row>
    <row r="174" spans="1:13" s="148" customFormat="1" ht="66" customHeight="1">
      <c r="A174" s="146" t="s">
        <v>291</v>
      </c>
      <c r="B174" s="192" t="s">
        <v>358</v>
      </c>
      <c r="C174" s="193" t="s">
        <v>359</v>
      </c>
      <c r="D174" s="146" t="s">
        <v>3</v>
      </c>
      <c r="E174" s="193"/>
      <c r="F174" s="80">
        <v>54</v>
      </c>
      <c r="G174" s="200"/>
      <c r="H174" s="200"/>
      <c r="I174" s="200"/>
      <c r="J174" s="200"/>
      <c r="K174" s="200"/>
      <c r="L174" s="200"/>
      <c r="M174" s="211"/>
    </row>
    <row r="175" spans="1:14" s="148" customFormat="1" ht="20.25" customHeight="1">
      <c r="A175" s="149"/>
      <c r="B175" s="84" t="s">
        <v>172</v>
      </c>
      <c r="C175" s="78" t="s">
        <v>169</v>
      </c>
      <c r="D175" s="78" t="s">
        <v>167</v>
      </c>
      <c r="E175" s="67">
        <v>0.402</v>
      </c>
      <c r="F175" s="178">
        <f>E175*F174</f>
        <v>21.708000000000002</v>
      </c>
      <c r="G175" s="172"/>
      <c r="H175" s="173"/>
      <c r="I175" s="172"/>
      <c r="J175" s="173"/>
      <c r="K175" s="173"/>
      <c r="L175" s="173"/>
      <c r="M175" s="172">
        <f>J175</f>
        <v>0</v>
      </c>
      <c r="N175" s="195"/>
    </row>
    <row r="176" spans="1:14" s="148" customFormat="1" ht="22.5" customHeight="1">
      <c r="A176" s="149"/>
      <c r="B176" s="84" t="s">
        <v>172</v>
      </c>
      <c r="C176" s="78" t="s">
        <v>173</v>
      </c>
      <c r="D176" s="53" t="s">
        <v>7</v>
      </c>
      <c r="E176" s="84">
        <v>0.0129</v>
      </c>
      <c r="F176" s="178">
        <f>E176*F174</f>
        <v>0.6966</v>
      </c>
      <c r="G176" s="172"/>
      <c r="H176" s="173"/>
      <c r="I176" s="172"/>
      <c r="J176" s="173"/>
      <c r="K176" s="174"/>
      <c r="L176" s="173"/>
      <c r="M176" s="172">
        <f>L176</f>
        <v>0</v>
      </c>
      <c r="N176" s="195"/>
    </row>
    <row r="177" spans="1:14" s="148" customFormat="1" ht="26.25" customHeight="1">
      <c r="A177" s="149"/>
      <c r="B177" s="74" t="s">
        <v>360</v>
      </c>
      <c r="C177" s="189" t="s">
        <v>361</v>
      </c>
      <c r="D177" s="78" t="s">
        <v>174</v>
      </c>
      <c r="E177" s="84">
        <v>1</v>
      </c>
      <c r="F177" s="82">
        <f>E177*F174</f>
        <v>54</v>
      </c>
      <c r="G177" s="72"/>
      <c r="H177" s="176"/>
      <c r="I177" s="175"/>
      <c r="J177" s="176"/>
      <c r="K177" s="176"/>
      <c r="L177" s="176"/>
      <c r="M177" s="175">
        <f>H177</f>
        <v>0</v>
      </c>
      <c r="N177" s="195"/>
    </row>
    <row r="178" spans="1:14" s="148" customFormat="1" ht="24" customHeight="1">
      <c r="A178" s="149"/>
      <c r="B178" s="101" t="s">
        <v>362</v>
      </c>
      <c r="C178" s="84" t="s">
        <v>363</v>
      </c>
      <c r="D178" s="78" t="s">
        <v>171</v>
      </c>
      <c r="E178" s="84">
        <v>0.0005</v>
      </c>
      <c r="F178" s="82">
        <f>E178*F174</f>
        <v>0.027</v>
      </c>
      <c r="G178" s="72"/>
      <c r="H178" s="176"/>
      <c r="I178" s="175"/>
      <c r="J178" s="176"/>
      <c r="K178" s="100"/>
      <c r="L178" s="176"/>
      <c r="M178" s="175">
        <f>H178</f>
        <v>0</v>
      </c>
      <c r="N178" s="195"/>
    </row>
    <row r="179" spans="1:14" s="148" customFormat="1" ht="24" customHeight="1">
      <c r="A179" s="149"/>
      <c r="B179" s="78" t="s">
        <v>172</v>
      </c>
      <c r="C179" s="84" t="s">
        <v>177</v>
      </c>
      <c r="D179" s="78" t="s">
        <v>171</v>
      </c>
      <c r="E179" s="84">
        <v>0.0006</v>
      </c>
      <c r="F179" s="82">
        <f>E179*F174</f>
        <v>0.0324</v>
      </c>
      <c r="G179" s="72"/>
      <c r="H179" s="176"/>
      <c r="I179" s="175"/>
      <c r="J179" s="176"/>
      <c r="K179" s="100"/>
      <c r="L179" s="176"/>
      <c r="M179" s="175">
        <f>H179</f>
        <v>0</v>
      </c>
      <c r="N179" s="195"/>
    </row>
    <row r="180" spans="1:13" ht="22.5" customHeight="1">
      <c r="A180" s="73"/>
      <c r="B180" s="74"/>
      <c r="C180" s="134" t="s">
        <v>184</v>
      </c>
      <c r="D180" s="73"/>
      <c r="E180" s="89"/>
      <c r="F180" s="86"/>
      <c r="G180" s="86"/>
      <c r="H180" s="86"/>
      <c r="I180" s="143"/>
      <c r="J180" s="142"/>
      <c r="K180" s="177"/>
      <c r="L180" s="142"/>
      <c r="M180" s="142">
        <f>SUM(M13:M179)</f>
        <v>0</v>
      </c>
    </row>
    <row r="181" spans="1:13" ht="43.5" customHeight="1">
      <c r="A181" s="73"/>
      <c r="B181" s="74"/>
      <c r="C181" s="118" t="s">
        <v>237</v>
      </c>
      <c r="D181" s="121">
        <v>0.03</v>
      </c>
      <c r="E181" s="89"/>
      <c r="F181" s="120"/>
      <c r="G181" s="86"/>
      <c r="H181" s="90"/>
      <c r="I181" s="123"/>
      <c r="J181" s="115"/>
      <c r="K181" s="207"/>
      <c r="L181" s="207"/>
      <c r="M181" s="202">
        <f>H180*D181</f>
        <v>0</v>
      </c>
    </row>
    <row r="182" spans="1:13" ht="23.25" customHeight="1">
      <c r="A182" s="73"/>
      <c r="B182" s="74"/>
      <c r="C182" s="118" t="s">
        <v>148</v>
      </c>
      <c r="D182" s="86"/>
      <c r="E182" s="89"/>
      <c r="F182" s="120"/>
      <c r="G182" s="86"/>
      <c r="H182" s="90"/>
      <c r="I182" s="124"/>
      <c r="J182" s="115"/>
      <c r="K182" s="207"/>
      <c r="L182" s="207"/>
      <c r="M182" s="119">
        <f>M180+M181</f>
        <v>0</v>
      </c>
    </row>
    <row r="183" spans="1:19" ht="33.75" customHeight="1">
      <c r="A183" s="73"/>
      <c r="B183" s="101"/>
      <c r="C183" s="134" t="s">
        <v>206</v>
      </c>
      <c r="D183" s="136">
        <v>0.1</v>
      </c>
      <c r="E183" s="133"/>
      <c r="F183" s="137"/>
      <c r="G183" s="109"/>
      <c r="H183" s="97"/>
      <c r="I183" s="138"/>
      <c r="J183" s="139"/>
      <c r="K183" s="212"/>
      <c r="L183" s="212"/>
      <c r="M183" s="205">
        <f>M182*D183</f>
        <v>0</v>
      </c>
      <c r="N183" s="135"/>
      <c r="P183" s="140"/>
      <c r="Q183" s="141"/>
      <c r="R183" s="141"/>
      <c r="S183" s="141"/>
    </row>
    <row r="184" spans="1:13" ht="21" customHeight="1">
      <c r="A184" s="73"/>
      <c r="B184" s="74"/>
      <c r="C184" s="118" t="s">
        <v>162</v>
      </c>
      <c r="D184" s="94"/>
      <c r="E184" s="89"/>
      <c r="F184" s="120"/>
      <c r="G184" s="86"/>
      <c r="H184" s="90"/>
      <c r="I184" s="122"/>
      <c r="J184" s="115"/>
      <c r="K184" s="207"/>
      <c r="L184" s="207"/>
      <c r="M184" s="119">
        <f>M182+M183</f>
        <v>0</v>
      </c>
    </row>
    <row r="185" spans="1:13" ht="24.75" customHeight="1">
      <c r="A185" s="73"/>
      <c r="B185" s="73"/>
      <c r="C185" s="118" t="s">
        <v>149</v>
      </c>
      <c r="D185" s="121">
        <v>0.08</v>
      </c>
      <c r="E185" s="89"/>
      <c r="F185" s="120"/>
      <c r="G185" s="86"/>
      <c r="H185" s="87"/>
      <c r="I185" s="115"/>
      <c r="J185" s="122"/>
      <c r="K185" s="207"/>
      <c r="L185" s="207"/>
      <c r="M185" s="202">
        <f>M184*D185</f>
        <v>0</v>
      </c>
    </row>
    <row r="186" spans="1:13" ht="21.75" customHeight="1">
      <c r="A186" s="74"/>
      <c r="B186" s="73"/>
      <c r="C186" s="118" t="s">
        <v>162</v>
      </c>
      <c r="D186" s="88"/>
      <c r="E186" s="91"/>
      <c r="F186" s="120"/>
      <c r="G186" s="88"/>
      <c r="H186" s="90"/>
      <c r="I186" s="208"/>
      <c r="J186" s="207"/>
      <c r="K186" s="207"/>
      <c r="L186" s="207"/>
      <c r="M186" s="119">
        <f>M184+M185</f>
        <v>0</v>
      </c>
    </row>
    <row r="187" spans="1:13" ht="39" customHeight="1">
      <c r="A187" s="73"/>
      <c r="B187" s="74"/>
      <c r="C187" s="118" t="s">
        <v>269</v>
      </c>
      <c r="D187" s="121">
        <v>0.02</v>
      </c>
      <c r="E187" s="89"/>
      <c r="F187" s="120"/>
      <c r="G187" s="86"/>
      <c r="H187" s="90"/>
      <c r="I187" s="124"/>
      <c r="J187" s="115"/>
      <c r="K187" s="207"/>
      <c r="L187" s="207"/>
      <c r="M187" s="202">
        <f>J180*D187</f>
        <v>0</v>
      </c>
    </row>
    <row r="188" spans="1:13" ht="24" customHeight="1">
      <c r="A188" s="73"/>
      <c r="B188" s="74"/>
      <c r="C188" s="118" t="s">
        <v>148</v>
      </c>
      <c r="D188" s="73"/>
      <c r="E188" s="89"/>
      <c r="F188" s="86"/>
      <c r="G188" s="86"/>
      <c r="H188" s="90"/>
      <c r="I188" s="124"/>
      <c r="J188" s="115"/>
      <c r="K188" s="207"/>
      <c r="L188" s="207"/>
      <c r="M188" s="119">
        <f>M186+M187</f>
        <v>0</v>
      </c>
    </row>
    <row r="189" spans="1:10" ht="18">
      <c r="A189" s="60"/>
      <c r="B189" s="60"/>
      <c r="C189" s="92"/>
      <c r="D189" s="92"/>
      <c r="E189" s="92"/>
      <c r="F189" s="92"/>
      <c r="G189" s="92"/>
      <c r="H189" s="92"/>
      <c r="I189" s="23"/>
      <c r="J189" s="23"/>
    </row>
    <row r="190" spans="1:8" ht="18">
      <c r="A190" s="60"/>
      <c r="B190" s="60"/>
      <c r="C190" s="61"/>
      <c r="D190" s="61"/>
      <c r="E190" s="62"/>
      <c r="F190" s="46"/>
      <c r="G190" s="61"/>
      <c r="H190" s="46"/>
    </row>
    <row r="191" spans="1:13" ht="18" customHeight="1">
      <c r="A191" s="261" t="s">
        <v>372</v>
      </c>
      <c r="B191" s="261"/>
      <c r="C191" s="261"/>
      <c r="D191" s="261"/>
      <c r="E191" s="261"/>
      <c r="F191" s="261"/>
      <c r="G191" s="261"/>
      <c r="H191" s="261"/>
      <c r="I191" s="261"/>
      <c r="J191" s="261"/>
      <c r="K191" s="261"/>
      <c r="L191" s="261"/>
      <c r="M191" s="261"/>
    </row>
    <row r="194" spans="3:10" ht="15" customHeight="1">
      <c r="C194" s="218"/>
      <c r="D194" s="218"/>
      <c r="E194" s="218"/>
      <c r="F194" s="218"/>
      <c r="G194" s="218"/>
      <c r="H194" s="218"/>
      <c r="I194" s="218"/>
      <c r="J194" s="218"/>
    </row>
  </sheetData>
  <sheetProtection/>
  <mergeCells count="22">
    <mergeCell ref="A71:A73"/>
    <mergeCell ref="A98:A102"/>
    <mergeCell ref="A104:A108"/>
    <mergeCell ref="A115:A117"/>
    <mergeCell ref="A191:M191"/>
    <mergeCell ref="C194:J194"/>
    <mergeCell ref="A7:M7"/>
    <mergeCell ref="A9:A10"/>
    <mergeCell ref="B9:B10"/>
    <mergeCell ref="C9:C10"/>
    <mergeCell ref="D9:D10"/>
    <mergeCell ref="E9:F9"/>
    <mergeCell ref="G9:H9"/>
    <mergeCell ref="I9:J9"/>
    <mergeCell ref="K9:L9"/>
    <mergeCell ref="M9:M10"/>
    <mergeCell ref="A1:M1"/>
    <mergeCell ref="A2:M2"/>
    <mergeCell ref="A3:M3"/>
    <mergeCell ref="A4:D4"/>
    <mergeCell ref="A5:D5"/>
    <mergeCell ref="A6:D6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Paata</cp:lastModifiedBy>
  <cp:lastPrinted>2020-12-10T09:50:08Z</cp:lastPrinted>
  <dcterms:created xsi:type="dcterms:W3CDTF">2005-10-04T05:52:32Z</dcterms:created>
  <dcterms:modified xsi:type="dcterms:W3CDTF">2021-01-04T07:05:56Z</dcterms:modified>
  <cp:category/>
  <cp:version/>
  <cp:contentType/>
  <cp:contentStatus/>
</cp:coreProperties>
</file>